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 Pinheiro\Documents\UGPE\PROJETO TURISMO SUSTENTAVEL\7 Sóis 7 Luas - Documentos Concurso Obras Beneficiação\PO_Concurso\Dossier Empreitada 7 Sois 7 Lua_08.12.23\"/>
    </mc:Choice>
  </mc:AlternateContent>
  <bookViews>
    <workbookView xWindow="0" yWindow="0" windowWidth="23040" windowHeight="9072"/>
  </bookViews>
  <sheets>
    <sheet name="me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36" i="2" l="1"/>
  <c r="G134" i="2"/>
  <c r="G132" i="2"/>
  <c r="E130" i="2"/>
  <c r="G130" i="2" s="1"/>
  <c r="G128" i="2"/>
  <c r="G126" i="2"/>
  <c r="G124" i="2"/>
  <c r="G122" i="2"/>
  <c r="G120" i="2"/>
  <c r="G116" i="2"/>
  <c r="G114" i="2"/>
  <c r="E114" i="2"/>
  <c r="G112" i="2"/>
  <c r="G110" i="2"/>
  <c r="G109" i="2"/>
  <c r="G108" i="2"/>
  <c r="G107" i="2"/>
  <c r="G104" i="2"/>
  <c r="G102" i="2"/>
  <c r="G100" i="2"/>
  <c r="G98" i="2"/>
  <c r="G96" i="2"/>
  <c r="G94" i="2"/>
  <c r="G90" i="2"/>
  <c r="E90" i="2"/>
  <c r="G88" i="2"/>
  <c r="E86" i="2"/>
  <c r="G86" i="2" s="1"/>
  <c r="G84" i="2"/>
  <c r="G82" i="2"/>
  <c r="G80" i="2"/>
  <c r="G78" i="2"/>
  <c r="G74" i="2"/>
  <c r="H70" i="2" s="1"/>
  <c r="G72" i="2"/>
  <c r="E68" i="2"/>
  <c r="G68" i="2" s="1"/>
  <c r="E67" i="2"/>
  <c r="G67" i="2" s="1"/>
  <c r="G64" i="2"/>
  <c r="H63" i="2" s="1"/>
  <c r="E61" i="2"/>
  <c r="G61" i="2" s="1"/>
  <c r="E60" i="2"/>
  <c r="G60" i="2" s="1"/>
  <c r="E59" i="2"/>
  <c r="G59" i="2" s="1"/>
  <c r="H57" i="2" s="1"/>
  <c r="E55" i="2"/>
  <c r="G55" i="2" s="1"/>
  <c r="G53" i="2"/>
  <c r="E51" i="2"/>
  <c r="G51" i="2" s="1"/>
  <c r="E49" i="2"/>
  <c r="E118" i="2" s="1"/>
  <c r="G118" i="2" s="1"/>
  <c r="G47" i="2"/>
  <c r="E47" i="2"/>
  <c r="E45" i="2"/>
  <c r="G45" i="2" s="1"/>
  <c r="G43" i="2"/>
  <c r="G39" i="2"/>
  <c r="E39" i="2"/>
  <c r="E36" i="2" s="1"/>
  <c r="G36" i="2" s="1"/>
  <c r="G32" i="2"/>
  <c r="E32" i="2"/>
  <c r="E30" i="2"/>
  <c r="G30" i="2" s="1"/>
  <c r="G28" i="2"/>
  <c r="E28" i="2"/>
  <c r="E26" i="2"/>
  <c r="G26" i="2" s="1"/>
  <c r="G23" i="2"/>
  <c r="E23" i="2"/>
  <c r="G21" i="2"/>
  <c r="E21" i="2"/>
  <c r="E19" i="2"/>
  <c r="G19" i="2" s="1"/>
  <c r="G17" i="2"/>
  <c r="E17" i="2"/>
  <c r="G15" i="2"/>
  <c r="E11" i="2"/>
  <c r="G11" i="2" s="1"/>
  <c r="H10" i="2" l="1"/>
  <c r="E34" i="2"/>
  <c r="G34" i="2" s="1"/>
  <c r="H25" i="2" s="1"/>
  <c r="G41" i="2"/>
  <c r="G49" i="2"/>
  <c r="E92" i="2"/>
  <c r="G92" i="2" s="1"/>
  <c r="H77" i="2" s="1"/>
  <c r="H38" i="2" l="1"/>
  <c r="H138" i="2" s="1"/>
  <c r="H140" i="2" s="1"/>
  <c r="H141" i="2" s="1"/>
</calcChain>
</file>

<file path=xl/sharedStrings.xml><?xml version="1.0" encoding="utf-8"?>
<sst xmlns="http://schemas.openxmlformats.org/spreadsheetml/2006/main" count="209" uniqueCount="156">
  <si>
    <t xml:space="preserve">                             Câmara Municipal da Ribeira Grande                                                                                                                                                                                                                                                                                                                                                                                                   Caixa PostaL Nº 22                                                                                                                              Telefone 225 11 69/79 - Fax 225 12 26                                                                                          Santo Antão</t>
  </si>
  <si>
    <t xml:space="preserve">  MEDIÇÕES &amp; ORÇAMENTO</t>
  </si>
  <si>
    <t>OBRA: REQUALIFICAÇÃO DA PRÇA 7 SÓIS 7 LUAS                                                                                                                      LOCAL: RIBEIRA GRANDE- CONCHELHO DA RIBERIRA GRANDE</t>
  </si>
  <si>
    <t>Nº</t>
  </si>
  <si>
    <t>DESIGNAÇÄO DOS TRABALHOS</t>
  </si>
  <si>
    <t>UN</t>
  </si>
  <si>
    <t>MEDIÇÄO</t>
  </si>
  <si>
    <t>P./UNIT.</t>
  </si>
  <si>
    <t>IMP./ART.</t>
  </si>
  <si>
    <t>IMP./CAP.</t>
  </si>
  <si>
    <t>TRABALHOS PREPARATÓRIOS</t>
  </si>
  <si>
    <t>0.01</t>
  </si>
  <si>
    <t xml:space="preserve">Demolição de elementos de alvenaria de pedras em zona de dificuldade média, incluindo o transporte dos meios resultanters ao vazadouro </t>
  </si>
  <si>
    <t>m3</t>
  </si>
  <si>
    <t>0.02</t>
  </si>
  <si>
    <t>Remoção de calçada existente, incluindo transporte ao vazadouro.</t>
  </si>
  <si>
    <t>m2</t>
  </si>
  <si>
    <t>0.03</t>
  </si>
  <si>
    <t>Remoção de pavimento em lajetas de betão, incluindo transporte ao vazadouro.</t>
  </si>
  <si>
    <t>0.04</t>
  </si>
  <si>
    <t xml:space="preserve">Picagem e remoção do revestimento do reboco da parede na zona do novo estacionamento </t>
  </si>
  <si>
    <t>0.05</t>
  </si>
  <si>
    <t>Remoção de revestimento cerâmico existente no pavimento do bar, incluindo transporte ods materiais sobrantes ao vazadouro</t>
  </si>
  <si>
    <t>0.06</t>
  </si>
  <si>
    <t>Ampliação de largura de vão de janela em porta de acesso ao bar em alvenaria de blocos de betão, por meios manuais, incluindo desmontagem da janela existente, carga e transporte dos entulhos para o vazadouro.</t>
  </si>
  <si>
    <t>0.07</t>
  </si>
  <si>
    <t>I</t>
  </si>
  <si>
    <t>MOVIMENTAÇÃO DE TERRRAS</t>
  </si>
  <si>
    <t>1.01</t>
  </si>
  <si>
    <t>Limpeza   do  terreno   para  implantação   da  obra,  incluindo   a  remoção   dos  materiais sobrantes ao vazadouro indicado pela Câmara Municipal.</t>
  </si>
  <si>
    <t>1.02</t>
  </si>
  <si>
    <t>Escavação em terreno de qualquer natureza recorrendo a meios manuais ou mecânicos</t>
  </si>
  <si>
    <t>1.03</t>
  </si>
  <si>
    <t>Aterro  com  terras  selecionadas,  provenientes  das  escavações  locais,  incluindo  rega  e compactação, afim de se obter uma o nivel desejado</t>
  </si>
  <si>
    <t>1.04</t>
  </si>
  <si>
    <t>Compactação de fundo de caixa, incluindo rega e regularização</t>
  </si>
  <si>
    <t>1.05</t>
  </si>
  <si>
    <t>Camada  de  Base  com  agregado   britado  de  granulometria   extensa,   com  20  cm  de espessura, incluindo, espalhamento, rega e compactação</t>
  </si>
  <si>
    <t>1.06</t>
  </si>
  <si>
    <t>Fornecimento e espalhamento de camada de regularização com areão de ribeira com 0,10 m de espessura incluindo todos os trabalhos acessórios e complementares</t>
  </si>
  <si>
    <t>II</t>
  </si>
  <si>
    <t>PAVIMENTAÇÃO</t>
  </si>
  <si>
    <t>2.01</t>
  </si>
  <si>
    <t>Fornecimento  e  assentamento   de  calçada  de  pedra  basaltica  10x10x10  cm,  assente sobre almofada de areia, incluindo preenchimento  das juntas com areia, compactação.  No pavimento da Estrada que passa pelo estacionamento</t>
  </si>
  <si>
    <t>2.03</t>
  </si>
  <si>
    <t>Fornecimento  e  assentamento   de  calçada  de  pedra  basaltica  10x10x10  cm,  assente sobre almofada de areia, incluindo preencgimento  das juntas com areia, compactação.  No pavimento do Estacionamento</t>
  </si>
  <si>
    <t>2.04</t>
  </si>
  <si>
    <t>Fornecimento  e assentamento  de calçada de pedra basáltica 10x10x10 cm, assente sobre almofada  de  areia,  incluindo  preenchimento   das  juntas  com  areia,  compactação.   Na execução da passadeira e na delimitação do Parque de Estacionamento</t>
  </si>
  <si>
    <t>m</t>
  </si>
  <si>
    <t>2.05</t>
  </si>
  <si>
    <t>Fornecimento  e assentamento  de lancis em betão prefabricado,  assente sobre camada de betão de limpeza, incluindo todos os trabalhos para a correta execução</t>
  </si>
  <si>
    <t>2.06</t>
  </si>
  <si>
    <t>Fornecimento  e assento de pavimento  e lajetas de betão nos passeios sobre camada de areia</t>
  </si>
  <si>
    <t>2.07</t>
  </si>
  <si>
    <t>Fornecimento  e assentamento  de betão aparente, no pavimento  da praça, com espessura de 15cm espessura sobre camada base(separados por tela de plástico), aplicada e acabada com régua vibratória e talocha mecânica, incluindo malhassol separadas por cavaletes, aplicação de areia de quartzo sobre o betão fresco para garantir uma melhor camada de resistência ao desgaste e todos os trabalhos complementares</t>
  </si>
  <si>
    <t>2.08</t>
  </si>
  <si>
    <t>Fornecimento e colocação de terra vegetal em canteiros para a plantação de jardim</t>
  </si>
  <si>
    <t>2.09</t>
  </si>
  <si>
    <t xml:space="preserve">Fornecimento e assentamento de pedras naturais basálticas serradas com as dimensões 50 x50x4 cm, de boa qualidade, no interior do espaço existente </t>
  </si>
  <si>
    <t>2.10</t>
  </si>
  <si>
    <t>Fornecimento e colocação de mosaicos cerâmicos de boa qualidade, 60x60, assentes com cimento cola do tipo Weber Ferma ou equivalente, incluindo cortes, remates e todos os trabalhos complementares n obar e na cozinha</t>
  </si>
  <si>
    <t>III</t>
  </si>
  <si>
    <t>ESTRUTURAS DE BETÃO</t>
  </si>
  <si>
    <t>3.01</t>
  </si>
  <si>
    <t>Fornecimento e aplicação de betão C20/25, com Aço A500 NR e cofragem, incluindo o uso de vibrador e agulha, testes, todos os trabalhos acessórios e complementares, correcta aplicação da sua desmontagem e cura:</t>
  </si>
  <si>
    <t>a) Pilares</t>
  </si>
  <si>
    <t>b) Cintas de travamento</t>
  </si>
  <si>
    <t xml:space="preserve">c) Lajes </t>
  </si>
  <si>
    <t>me</t>
  </si>
  <si>
    <t>IV</t>
  </si>
  <si>
    <t>ALVENARIAS</t>
  </si>
  <si>
    <t>4.01</t>
  </si>
  <si>
    <t>Execução de Alvenarias de pedra Basaltica assente com argamassa de cimento e areia ao traço 1:4 para embasamento</t>
  </si>
  <si>
    <t>4.02</t>
  </si>
  <si>
    <t>Execução de alvenarias em blocos de betão assentes com argamassa de cimento e areia ao traço 1:4, incluindo todos os trabalhos e equipamentos necessários, com as seguintes dimensões:</t>
  </si>
  <si>
    <t xml:space="preserve">a) Blocos Maciços_20 x 20 x 40cm </t>
  </si>
  <si>
    <t xml:space="preserve">b) Blocos Maciços_20 x 20 x 40cm </t>
  </si>
  <si>
    <t>V</t>
  </si>
  <si>
    <t>CARPINTARIAS</t>
  </si>
  <si>
    <t>5.01</t>
  </si>
  <si>
    <t>Fornecimento e montagem de portas com aros e guarnições em madeira maciça, com acabamento a verniz, incluindo ferragens de boa qualidade, fechadura do tipo JNF com maçaneta ou equivalente e todos os trabalhos complementares:</t>
  </si>
  <si>
    <t>a) Porta com duas folhas de bater, com 300cm x 220cm</t>
  </si>
  <si>
    <t>un</t>
  </si>
  <si>
    <t>5.02</t>
  </si>
  <si>
    <t>Beneficiação dos vãos de portas e janelas existentes, incluindo substituição de ferragens, lixagem e duas demãos de pintura com tinta esmalte sintético.</t>
  </si>
  <si>
    <t>VG</t>
  </si>
  <si>
    <t>VI</t>
  </si>
  <si>
    <t>DIVERSOS</t>
  </si>
  <si>
    <t>6.01</t>
  </si>
  <si>
    <t>Fornecimento e assentamento de Bancos de Betão na zona da Praça com acabamento em madeira de mogno de boa qualidade</t>
  </si>
  <si>
    <t>6.02</t>
  </si>
  <si>
    <t>Fornecimento e assentamento de lajetas em betão na parte de entrada do Centro</t>
  </si>
  <si>
    <t>ff</t>
  </si>
  <si>
    <t>6.03</t>
  </si>
  <si>
    <t>Fornecimento  e assentamento  de lajetas em betão para a execução da Escada de acesso à passadeira Norte</t>
  </si>
  <si>
    <t>vg</t>
  </si>
  <si>
    <t>6.04</t>
  </si>
  <si>
    <t>Fornecimento e execução da Cobertura em lona, incluindo todos os trabalhos necessários conforme a proposta do empreiteiro</t>
  </si>
  <si>
    <t>6.05</t>
  </si>
  <si>
    <t>Emboco e reboco em parede de alvenaria de pedra e de alvenarias de blocos com argamassa de cimento e areia qualidade ao traço 1:4, misturada localmente em betoneira, respeitando todas as regras de boa colocação para garantir o correto alinhamento e acabamento desejado</t>
  </si>
  <si>
    <t>6.06</t>
  </si>
  <si>
    <t>Execução de remate de reboco sobre a parte superior da parede com argamassa de cimento cimento e areia ao traço 1:4, incluindo todos os trabalhos complementares.</t>
  </si>
  <si>
    <t>6.07</t>
  </si>
  <si>
    <t>Execução de remates de reboco sobre os vãos abertos e lintéis com argamassa de cimento e areia ao traço 1:4, incluindo todos os trabalhos complementares.</t>
  </si>
  <si>
    <t>6.08</t>
  </si>
  <si>
    <t>Execução de juntas de pavimento, realizadas com serra mecânica incluíndo o preenchimento com mastique.</t>
  </si>
  <si>
    <t>6.09</t>
  </si>
  <si>
    <t>Fornecimento e colocação de um depósito de 1000 em material PVC</t>
  </si>
  <si>
    <t>6.10</t>
  </si>
  <si>
    <t>Fornecimento e colocação de tubagem para instalação interior de abastecimento de água, formada por tubo de polipropileno copolímero random (PP-R), de 25 mm de diâmetro exterior, PN=10 atm.</t>
  </si>
  <si>
    <t>6.11</t>
  </si>
  <si>
    <t>Válvula de segurança em PP-R de 25 mm de diâmetro, com embelezador cromado.</t>
  </si>
  <si>
    <t>6.12</t>
  </si>
  <si>
    <t>Colector enterrado de rede horizontal de saneamento com 50 mm de diâmetro exterior.</t>
  </si>
  <si>
    <t>6.13</t>
  </si>
  <si>
    <t>Caixa de passagem, visitável, de alvenaria, de dimensões interiores 60x60x65 cm, com tampa pré-fabricada de betão armado, sobre base de betão simples.</t>
  </si>
  <si>
    <t>6.14</t>
  </si>
  <si>
    <t>Trabalhos de auxiliares de servente para instalação de rede de abastecimento e drenagem. Inclui: Trabalhos de abertura e tapamento roços, valas e caboucos para a passagem de instalações e caixas. Colocação de negativos, vedação de orifícios e aberturas de passagem de instalações.</t>
  </si>
  <si>
    <t>6.15</t>
  </si>
  <si>
    <t xml:space="preserve">Armário banca de cozinha em madeira de mogno com portas e gavetas incluindo ferragens com envernizamento e tampo de mármore com 0,03 m de espessura com lava - louça de duas cubas </t>
  </si>
  <si>
    <r>
      <t xml:space="preserve">a) </t>
    </r>
    <r>
      <rPr>
        <sz val="9"/>
        <rFont val="Arial"/>
        <family val="2"/>
      </rPr>
      <t xml:space="preserve">Lava - louça </t>
    </r>
  </si>
  <si>
    <r>
      <t xml:space="preserve">b) </t>
    </r>
    <r>
      <rPr>
        <sz val="9"/>
        <rFont val="Arial"/>
        <family val="2"/>
      </rPr>
      <t>Com 0,60 x 0,60 x 0,90 m</t>
    </r>
  </si>
  <si>
    <r>
      <t xml:space="preserve">c) </t>
    </r>
    <r>
      <rPr>
        <sz val="9"/>
        <rFont val="Arial"/>
        <family val="2"/>
      </rPr>
      <t xml:space="preserve">Com 0,40 x 0,60 x 0,90 m (gavetas) </t>
    </r>
  </si>
  <si>
    <r>
      <t xml:space="preserve">d) </t>
    </r>
    <r>
      <rPr>
        <sz val="9"/>
        <rFont val="Arial"/>
        <family val="2"/>
      </rPr>
      <t>mármore c/ 2,95 x 0,60 m</t>
    </r>
  </si>
  <si>
    <t>6.16</t>
  </si>
  <si>
    <t>Fornecimento e colocação de stands desmontáveis, feito com materiais duravés e resistentes, sendo a estrutura realizado com aço galvanizado, piso e estantes em contraplacado marinho e com laterais e cobertura em lona sintética</t>
  </si>
  <si>
    <t>6.17</t>
  </si>
  <si>
    <t>Revestimento com pedras rústicas como as existentes no edifício nas paredes de alvenarias construidas para colocação do depósito e na zona de alargamento da cozinha</t>
  </si>
  <si>
    <t>6.18</t>
  </si>
  <si>
    <t>Fornecimento e colocação de telhas de fibrocimento ondulada, espessura 6 mm, sobre ripadao e estrutura de madeira, inlcusive juntas de vedaçãoe acessórios de fixação e cumeeira na cobertura do depósito</t>
  </si>
  <si>
    <t>6.19</t>
  </si>
  <si>
    <t>Fornecimento e colocação de poliestireno expandido nas juntas de expansão do pavimento de betão e posterior selagem com mastique apropriado</t>
  </si>
  <si>
    <t>6.20</t>
  </si>
  <si>
    <t>Fornecimento  e colocação  de colunas para iluminação galvanizado e lacada com 3,5 m,  incluindo  projetor  LED e rede para alimentação, conforme definido no projeto</t>
  </si>
  <si>
    <t>6.21</t>
  </si>
  <si>
    <t>6.22</t>
  </si>
  <si>
    <t xml:space="preserve">Letreiro com letras em aço inox polido, totalizando 10 algarismos (7sóis 7 luas), altura de 65 cm cada, esp. 15 cm, fonte arial em negrito, inclusive fixação em  alvenaria com parafusos </t>
  </si>
  <si>
    <t>6.23</t>
  </si>
  <si>
    <t>Lixeira ecológica em polietileno com suporte padrão, Ø externo máximo 40.3cm.</t>
  </si>
  <si>
    <t>6.24</t>
  </si>
  <si>
    <t>Fornecimento e plantação de plantas diversas</t>
  </si>
  <si>
    <t>6.25</t>
  </si>
  <si>
    <t>Pintura artistica na parede ao lado do estacionamento, incluindo a preparação da superficie e todos os trabalhos necessários a um bom acabamento</t>
  </si>
  <si>
    <t>6.26</t>
  </si>
  <si>
    <t>Placa para inauguração de obra em alumínio polido e=4mm, dimensões 40 x 50 cm, gravação em baixo relevo, inclusive pintura e fixação</t>
  </si>
  <si>
    <t>6.27</t>
  </si>
  <si>
    <t>Deslocação da Escultura 7sóis</t>
  </si>
  <si>
    <t>6.28</t>
  </si>
  <si>
    <t>Limpeza geral da obra</t>
  </si>
  <si>
    <t>TOTAL 1</t>
  </si>
  <si>
    <t>TOTAL FINAL (valor s/ IVA)</t>
  </si>
  <si>
    <t>TOTAL FINAL (valor c/ IVA)</t>
  </si>
  <si>
    <t>O GABINETE TÉCNICO DA CMRG</t>
  </si>
  <si>
    <t>Drenagem de águas pluvias com execução de valetas e  sumidouros</t>
  </si>
  <si>
    <t>Demolição de elementos de alvenaria de blocos na zona do bar, incluindo o transporte dos meios sobrantes à vazadouro, incluinodo desmontagem da porta existente</t>
  </si>
  <si>
    <t xml:space="preserve">                                                                                                                           nº de folhas = 4 folhas                                                                                                  setembro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</si>
</sst>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.9499999999999993"/>
      <color rgb="FF000000"/>
      <name val="Arial"/>
      <family val="2"/>
    </font>
    <font>
      <sz val="9"/>
      <color rgb="FF3F3F76"/>
      <name val="Calibri"/>
      <family val="2"/>
      <scheme val="minor"/>
    </font>
    <font>
      <b/>
      <sz val="8.5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84848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15" fillId="0" borderId="0"/>
  </cellStyleXfs>
  <cellXfs count="129">
    <xf numFmtId="0" fontId="0" fillId="0" borderId="0" xfId="0"/>
    <xf numFmtId="0" fontId="7" fillId="0" borderId="13" xfId="0" applyFont="1" applyBorder="1"/>
    <xf numFmtId="0" fontId="7" fillId="0" borderId="14" xfId="0" quotePrefix="1" applyFont="1" applyBorder="1" applyAlignment="1">
      <alignment horizontal="center"/>
    </xf>
    <xf numFmtId="0" fontId="7" fillId="0" borderId="15" xfId="0" applyFont="1" applyBorder="1"/>
    <xf numFmtId="0" fontId="7" fillId="0" borderId="16" xfId="0" quotePrefix="1" applyFont="1" applyBorder="1" applyAlignment="1">
      <alignment horizontal="center"/>
    </xf>
    <xf numFmtId="0" fontId="7" fillId="0" borderId="17" xfId="0" quotePrefix="1" applyFont="1" applyBorder="1" applyAlignment="1">
      <alignment horizontal="center"/>
    </xf>
    <xf numFmtId="0" fontId="7" fillId="0" borderId="18" xfId="0" quotePrefix="1" applyFont="1" applyBorder="1" applyAlignment="1">
      <alignment horizontal="center"/>
    </xf>
    <xf numFmtId="0" fontId="7" fillId="0" borderId="19" xfId="0" applyFont="1" applyBorder="1"/>
    <xf numFmtId="0" fontId="7" fillId="0" borderId="20" xfId="0" quotePrefix="1" applyFont="1" applyBorder="1" applyAlignment="1">
      <alignment horizontal="center"/>
    </xf>
    <xf numFmtId="0" fontId="7" fillId="0" borderId="20" xfId="0" applyFont="1" applyBorder="1"/>
    <xf numFmtId="0" fontId="7" fillId="0" borderId="21" xfId="0" quotePrefix="1" applyFont="1" applyBorder="1" applyAlignment="1">
      <alignment horizontal="center"/>
    </xf>
    <xf numFmtId="0" fontId="7" fillId="0" borderId="22" xfId="0" quotePrefix="1" applyFont="1" applyBorder="1" applyAlignment="1">
      <alignment horizontal="center"/>
    </xf>
    <xf numFmtId="0" fontId="7" fillId="0" borderId="23" xfId="0" quotePrefix="1" applyFont="1" applyBorder="1" applyAlignment="1">
      <alignment horizontal="center"/>
    </xf>
    <xf numFmtId="0" fontId="2" fillId="2" borderId="24" xfId="2" applyBorder="1" applyAlignment="1">
      <alignment horizontal="center" vertical="center"/>
    </xf>
    <xf numFmtId="40" fontId="2" fillId="2" borderId="25" xfId="2" applyNumberFormat="1" applyBorder="1"/>
    <xf numFmtId="0" fontId="7" fillId="0" borderId="19" xfId="0" applyFont="1" applyBorder="1" applyAlignment="1">
      <alignment horizontal="center" vertical="center"/>
    </xf>
    <xf numFmtId="0" fontId="8" fillId="0" borderId="20" xfId="0" quotePrefix="1" applyFont="1" applyBorder="1" applyAlignment="1">
      <alignment wrapText="1"/>
    </xf>
    <xf numFmtId="0" fontId="9" fillId="0" borderId="20" xfId="0" applyFont="1" applyBorder="1" applyAlignment="1">
      <alignment vertical="center"/>
    </xf>
    <xf numFmtId="0" fontId="8" fillId="0" borderId="22" xfId="0" quotePrefix="1" applyFont="1" applyBorder="1" applyAlignment="1">
      <alignment vertical="center"/>
    </xf>
    <xf numFmtId="164" fontId="8" fillId="0" borderId="22" xfId="1" quotePrefix="1" applyFont="1" applyBorder="1" applyAlignment="1">
      <alignment vertical="center"/>
    </xf>
    <xf numFmtId="0" fontId="10" fillId="0" borderId="22" xfId="0" quotePrefix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8" fillId="0" borderId="20" xfId="0" quotePrefix="1" applyFont="1" applyBorder="1" applyAlignment="1">
      <alignment horizontal="left" wrapText="1"/>
    </xf>
    <xf numFmtId="0" fontId="11" fillId="0" borderId="5" xfId="0" applyFont="1" applyBorder="1" applyAlignment="1">
      <alignment horizontal="justify" vertical="top"/>
    </xf>
    <xf numFmtId="0" fontId="12" fillId="0" borderId="0" xfId="0" applyFont="1" applyBorder="1" applyAlignment="1">
      <alignment horizontal="justify" vertical="top"/>
    </xf>
    <xf numFmtId="0" fontId="11" fillId="0" borderId="0" xfId="0" applyFont="1" applyBorder="1" applyAlignment="1">
      <alignment horizontal="justify" vertical="top"/>
    </xf>
    <xf numFmtId="0" fontId="14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wrapText="1"/>
    </xf>
    <xf numFmtId="0" fontId="9" fillId="0" borderId="20" xfId="0" applyFont="1" applyBorder="1" applyAlignment="1">
      <alignment horizontal="center" vertical="center"/>
    </xf>
    <xf numFmtId="4" fontId="8" fillId="0" borderId="22" xfId="1" applyNumberFormat="1" applyFont="1" applyBorder="1" applyAlignment="1">
      <alignment vertical="center"/>
    </xf>
    <xf numFmtId="164" fontId="7" fillId="0" borderId="23" xfId="1" applyFont="1" applyBorder="1"/>
    <xf numFmtId="0" fontId="8" fillId="0" borderId="5" xfId="0" applyFont="1" applyBorder="1" applyAlignment="1"/>
    <xf numFmtId="0" fontId="9" fillId="0" borderId="21" xfId="0" applyFont="1" applyBorder="1" applyAlignment="1">
      <alignment horizontal="center" vertical="center"/>
    </xf>
    <xf numFmtId="164" fontId="8" fillId="0" borderId="21" xfId="1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8" fillId="0" borderId="28" xfId="0" applyFont="1" applyBorder="1" applyAlignment="1">
      <alignment horizontal="left" wrapText="1"/>
    </xf>
    <xf numFmtId="164" fontId="13" fillId="2" borderId="1" xfId="1" applyFont="1" applyFill="1" applyBorder="1" applyAlignment="1">
      <alignment vertical="center"/>
    </xf>
    <xf numFmtId="0" fontId="8" fillId="0" borderId="28" xfId="0" applyFont="1" applyBorder="1" applyAlignment="1">
      <alignment wrapText="1"/>
    </xf>
    <xf numFmtId="4" fontId="8" fillId="0" borderId="21" xfId="1" applyNumberFormat="1" applyFont="1" applyBorder="1" applyAlignment="1">
      <alignment vertical="center"/>
    </xf>
    <xf numFmtId="164" fontId="8" fillId="0" borderId="21" xfId="1" quotePrefix="1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8" fillId="0" borderId="6" xfId="0" applyFont="1" applyBorder="1" applyAlignment="1"/>
    <xf numFmtId="0" fontId="9" fillId="0" borderId="30" xfId="0" applyFont="1" applyBorder="1" applyAlignment="1">
      <alignment horizontal="center" vertical="center"/>
    </xf>
    <xf numFmtId="164" fontId="8" fillId="0" borderId="30" xfId="1" applyFont="1" applyBorder="1" applyAlignment="1">
      <alignment horizontal="center" vertical="center"/>
    </xf>
    <xf numFmtId="4" fontId="8" fillId="0" borderId="31" xfId="1" applyNumberFormat="1" applyFont="1" applyBorder="1" applyAlignment="1">
      <alignment vertical="center"/>
    </xf>
    <xf numFmtId="164" fontId="8" fillId="0" borderId="31" xfId="1" quotePrefix="1" applyFont="1" applyBorder="1" applyAlignment="1">
      <alignment vertical="center"/>
    </xf>
    <xf numFmtId="164" fontId="7" fillId="0" borderId="32" xfId="1" applyFont="1" applyBorder="1"/>
    <xf numFmtId="0" fontId="11" fillId="0" borderId="28" xfId="0" applyFont="1" applyBorder="1" applyAlignment="1">
      <alignment horizontal="justify" vertical="top"/>
    </xf>
    <xf numFmtId="0" fontId="11" fillId="0" borderId="33" xfId="0" applyFont="1" applyBorder="1" applyAlignment="1">
      <alignment horizontal="justify" vertical="top"/>
    </xf>
    <xf numFmtId="0" fontId="8" fillId="0" borderId="28" xfId="0" applyFont="1" applyBorder="1" applyAlignment="1">
      <alignment vertical="top" wrapText="1"/>
    </xf>
    <xf numFmtId="0" fontId="14" fillId="0" borderId="34" xfId="0" applyFont="1" applyBorder="1" applyAlignment="1">
      <alignment horizontal="center" vertical="center"/>
    </xf>
    <xf numFmtId="0" fontId="11" fillId="0" borderId="27" xfId="0" applyFont="1" applyBorder="1" applyAlignment="1">
      <alignment horizontal="justify" vertical="top"/>
    </xf>
    <xf numFmtId="0" fontId="9" fillId="0" borderId="35" xfId="0" applyFont="1" applyBorder="1" applyAlignment="1">
      <alignment horizontal="center" vertical="center"/>
    </xf>
    <xf numFmtId="4" fontId="8" fillId="0" borderId="35" xfId="1" applyNumberFormat="1" applyFont="1" applyBorder="1" applyAlignment="1">
      <alignment vertical="center"/>
    </xf>
    <xf numFmtId="164" fontId="8" fillId="0" borderId="35" xfId="1" quotePrefix="1" applyFont="1" applyBorder="1" applyAlignment="1">
      <alignment vertical="center"/>
    </xf>
    <xf numFmtId="164" fontId="7" fillId="0" borderId="36" xfId="1" applyFont="1" applyBorder="1"/>
    <xf numFmtId="4" fontId="8" fillId="0" borderId="28" xfId="1" applyNumberFormat="1" applyFont="1" applyBorder="1" applyAlignment="1">
      <alignment vertical="center"/>
    </xf>
    <xf numFmtId="0" fontId="8" fillId="0" borderId="37" xfId="0" applyFont="1" applyBorder="1" applyAlignment="1">
      <alignment vertical="top" wrapText="1"/>
    </xf>
    <xf numFmtId="0" fontId="8" fillId="0" borderId="28" xfId="0" applyFont="1" applyBorder="1" applyAlignment="1"/>
    <xf numFmtId="0" fontId="11" fillId="0" borderId="5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0" fillId="0" borderId="38" xfId="0" applyFont="1" applyBorder="1" applyAlignment="1"/>
    <xf numFmtId="0" fontId="10" fillId="0" borderId="39" xfId="0" applyFont="1" applyBorder="1" applyAlignment="1"/>
    <xf numFmtId="0" fontId="10" fillId="0" borderId="5" xfId="0" applyFont="1" applyBorder="1" applyAlignment="1"/>
    <xf numFmtId="0" fontId="10" fillId="0" borderId="0" xfId="0" applyFont="1" applyBorder="1" applyAlignment="1"/>
    <xf numFmtId="0" fontId="8" fillId="0" borderId="28" xfId="0" quotePrefix="1" applyFont="1" applyBorder="1" applyAlignment="1">
      <alignment horizontal="left" wrapText="1"/>
    </xf>
    <xf numFmtId="0" fontId="8" fillId="0" borderId="39" xfId="0" applyFont="1" applyBorder="1" applyAlignment="1"/>
    <xf numFmtId="0" fontId="8" fillId="0" borderId="21" xfId="4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center" vertical="center"/>
    </xf>
    <xf numFmtId="0" fontId="8" fillId="0" borderId="41" xfId="0" applyFont="1" applyBorder="1" applyAlignment="1"/>
    <xf numFmtId="0" fontId="8" fillId="0" borderId="39" xfId="0" applyFont="1" applyBorder="1" applyAlignment="1">
      <alignment wrapText="1"/>
    </xf>
    <xf numFmtId="0" fontId="11" fillId="0" borderId="28" xfId="5" applyFont="1" applyBorder="1" applyAlignment="1">
      <alignment horizontal="left" vertical="top" wrapText="1"/>
    </xf>
    <xf numFmtId="0" fontId="11" fillId="0" borderId="0" xfId="5" applyFont="1" applyBorder="1" applyAlignment="1">
      <alignment horizontal="left" vertical="top" wrapText="1"/>
    </xf>
    <xf numFmtId="165" fontId="16" fillId="0" borderId="21" xfId="0" applyNumberFormat="1" applyFont="1" applyBorder="1"/>
    <xf numFmtId="0" fontId="9" fillId="0" borderId="21" xfId="0" applyFont="1" applyBorder="1" applyAlignment="1">
      <alignment horizontal="center"/>
    </xf>
    <xf numFmtId="164" fontId="9" fillId="0" borderId="21" xfId="1" applyFont="1" applyBorder="1" applyAlignment="1">
      <alignment horizontal="center"/>
    </xf>
    <xf numFmtId="4" fontId="9" fillId="0" borderId="22" xfId="1" applyNumberFormat="1" applyFont="1" applyBorder="1" applyAlignment="1"/>
    <xf numFmtId="164" fontId="9" fillId="0" borderId="22" xfId="1" quotePrefix="1" applyFont="1" applyBorder="1" applyAlignment="1"/>
    <xf numFmtId="0" fontId="14" fillId="0" borderId="19" xfId="0" applyFont="1" applyBorder="1"/>
    <xf numFmtId="0" fontId="17" fillId="0" borderId="5" xfId="0" applyFont="1" applyBorder="1"/>
    <xf numFmtId="0" fontId="9" fillId="0" borderId="0" xfId="0" applyFont="1" applyBorder="1"/>
    <xf numFmtId="4" fontId="9" fillId="0" borderId="0" xfId="1" applyNumberFormat="1" applyFont="1" applyBorder="1"/>
    <xf numFmtId="164" fontId="9" fillId="0" borderId="0" xfId="1" applyFont="1" applyBorder="1"/>
    <xf numFmtId="0" fontId="17" fillId="0" borderId="0" xfId="0" applyFont="1" applyBorder="1"/>
    <xf numFmtId="164" fontId="7" fillId="0" borderId="8" xfId="1" applyFont="1" applyBorder="1"/>
    <xf numFmtId="0" fontId="14" fillId="0" borderId="29" xfId="0" applyFont="1" applyBorder="1"/>
    <xf numFmtId="0" fontId="8" fillId="0" borderId="26" xfId="0" applyFont="1" applyBorder="1" applyAlignment="1">
      <alignment wrapText="1"/>
    </xf>
    <xf numFmtId="0" fontId="2" fillId="2" borderId="1" xfId="2" applyBorder="1" applyAlignment="1">
      <alignment horizontal="left"/>
    </xf>
    <xf numFmtId="0" fontId="2" fillId="2" borderId="1" xfId="2" applyBorder="1"/>
    <xf numFmtId="4" fontId="2" fillId="2" borderId="1" xfId="2" applyNumberFormat="1" applyBorder="1"/>
    <xf numFmtId="0" fontId="2" fillId="2" borderId="1" xfId="2" applyBorder="1" applyAlignment="1">
      <alignment vertical="center"/>
    </xf>
    <xf numFmtId="4" fontId="13" fillId="2" borderId="1" xfId="2" applyNumberFormat="1" applyFont="1" applyBorder="1" applyAlignment="1">
      <alignment vertical="center"/>
    </xf>
    <xf numFmtId="164" fontId="14" fillId="0" borderId="8" xfId="1" applyFont="1" applyBorder="1" applyAlignment="1"/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1" fillId="3" borderId="3" xfId="3" applyBorder="1" applyAlignment="1">
      <alignment horizontal="center" vertical="center"/>
    </xf>
    <xf numFmtId="0" fontId="1" fillId="3" borderId="4" xfId="3" applyBorder="1" applyAlignment="1">
      <alignment horizontal="center" vertical="center"/>
    </xf>
    <xf numFmtId="0" fontId="1" fillId="3" borderId="6" xfId="3" applyBorder="1" applyAlignment="1">
      <alignment horizontal="center" vertical="center"/>
    </xf>
    <xf numFmtId="0" fontId="1" fillId="3" borderId="7" xfId="3" applyBorder="1" applyAlignment="1">
      <alignment horizontal="center" vertical="center"/>
    </xf>
    <xf numFmtId="0" fontId="4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10" xfId="0" quotePrefix="1" applyFont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8" fillId="0" borderId="21" xfId="1" quotePrefix="1" applyFont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8" fillId="0" borderId="35" xfId="1" applyFont="1" applyBorder="1" applyAlignment="1">
      <alignment horizontal="center" vertical="center"/>
    </xf>
    <xf numFmtId="164" fontId="8" fillId="0" borderId="23" xfId="1" applyFont="1" applyBorder="1" applyAlignment="1">
      <alignment horizontal="center" vertical="center"/>
    </xf>
  </cellXfs>
  <cellStyles count="6">
    <cellStyle name="20% - Cor1" xfId="3" builtinId="30"/>
    <cellStyle name="Entrada" xfId="2" builtinId="20"/>
    <cellStyle name="Normal" xfId="0" builtinId="0"/>
    <cellStyle name="Normal 2" xfId="4"/>
    <cellStyle name="Normal 72" xfId="5"/>
    <cellStyle name="Vírgula" xfId="1" builtinId="3"/>
  </cellStyles>
  <dxfs count="4"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60960</xdr:rowOff>
    </xdr:from>
    <xdr:to>
      <xdr:col>2</xdr:col>
      <xdr:colOff>769620</xdr:colOff>
      <xdr:row>3</xdr:row>
      <xdr:rowOff>83820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60960"/>
          <a:ext cx="96774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5"/>
  <sheetViews>
    <sheetView tabSelected="1" zoomScale="90" zoomScaleNormal="90" workbookViewId="0">
      <selection activeCell="N11" sqref="N11"/>
    </sheetView>
  </sheetViews>
  <sheetFormatPr defaultRowHeight="14.4" x14ac:dyDescent="0.3"/>
  <cols>
    <col min="1" max="1" width="5.33203125" customWidth="1"/>
    <col min="2" max="2" width="3.88671875" bestFit="1" customWidth="1"/>
    <col min="3" max="3" width="38.109375" customWidth="1"/>
    <col min="4" max="4" width="3.109375" bestFit="1" customWidth="1"/>
    <col min="5" max="5" width="10.44140625" bestFit="1" customWidth="1"/>
    <col min="6" max="6" width="9.77734375" bestFit="1" customWidth="1"/>
    <col min="7" max="7" width="13.88671875" bestFit="1" customWidth="1"/>
    <col min="8" max="8" width="16.88671875" bestFit="1" customWidth="1"/>
  </cols>
  <sheetData>
    <row r="1" spans="2:8" x14ac:dyDescent="0.3">
      <c r="B1" s="100" t="s">
        <v>0</v>
      </c>
      <c r="C1" s="101"/>
      <c r="D1" s="104" t="s">
        <v>1</v>
      </c>
      <c r="E1" s="104"/>
      <c r="F1" s="104"/>
      <c r="G1" s="104"/>
      <c r="H1" s="105"/>
    </row>
    <row r="2" spans="2:8" ht="28.2" customHeight="1" thickBot="1" x14ac:dyDescent="0.35">
      <c r="B2" s="102"/>
      <c r="C2" s="103"/>
      <c r="D2" s="106"/>
      <c r="E2" s="106"/>
      <c r="F2" s="106"/>
      <c r="G2" s="106"/>
      <c r="H2" s="107"/>
    </row>
    <row r="3" spans="2:8" x14ac:dyDescent="0.3">
      <c r="B3" s="102"/>
      <c r="C3" s="103"/>
      <c r="D3" s="108" t="s">
        <v>155</v>
      </c>
      <c r="E3" s="108"/>
      <c r="F3" s="108"/>
      <c r="G3" s="108"/>
      <c r="H3" s="109"/>
    </row>
    <row r="4" spans="2:8" ht="22.2" customHeight="1" thickBot="1" x14ac:dyDescent="0.35">
      <c r="B4" s="102"/>
      <c r="C4" s="103"/>
      <c r="D4" s="108"/>
      <c r="E4" s="108"/>
      <c r="F4" s="108"/>
      <c r="G4" s="108"/>
      <c r="H4" s="109"/>
    </row>
    <row r="5" spans="2:8" x14ac:dyDescent="0.3">
      <c r="B5" s="110" t="s">
        <v>2</v>
      </c>
      <c r="C5" s="111"/>
      <c r="D5" s="111"/>
      <c r="E5" s="111"/>
      <c r="F5" s="111"/>
      <c r="G5" s="111"/>
      <c r="H5" s="112"/>
    </row>
    <row r="6" spans="2:8" ht="15" thickBot="1" x14ac:dyDescent="0.35">
      <c r="B6" s="113"/>
      <c r="C6" s="114"/>
      <c r="D6" s="114"/>
      <c r="E6" s="114"/>
      <c r="F6" s="114"/>
      <c r="G6" s="114"/>
      <c r="H6" s="115"/>
    </row>
    <row r="7" spans="2:8" ht="15" thickBot="1" x14ac:dyDescent="0.35">
      <c r="B7" s="116"/>
      <c r="C7" s="117"/>
      <c r="D7" s="117"/>
      <c r="E7" s="117"/>
      <c r="F7" s="117"/>
      <c r="G7" s="117"/>
      <c r="H7" s="118"/>
    </row>
    <row r="8" spans="2:8" ht="15" thickBot="1" x14ac:dyDescent="0.35">
      <c r="B8" s="1" t="s">
        <v>3</v>
      </c>
      <c r="C8" s="2" t="s">
        <v>4</v>
      </c>
      <c r="D8" s="3" t="s">
        <v>5</v>
      </c>
      <c r="E8" s="4" t="s">
        <v>6</v>
      </c>
      <c r="F8" s="5" t="s">
        <v>7</v>
      </c>
      <c r="G8" s="5" t="s">
        <v>8</v>
      </c>
      <c r="H8" s="6" t="s">
        <v>9</v>
      </c>
    </row>
    <row r="9" spans="2:8" x14ac:dyDescent="0.3">
      <c r="B9" s="7"/>
      <c r="C9" s="8"/>
      <c r="D9" s="9"/>
      <c r="E9" s="10"/>
      <c r="F9" s="11"/>
      <c r="G9" s="11"/>
      <c r="H9" s="12"/>
    </row>
    <row r="10" spans="2:8" x14ac:dyDescent="0.3">
      <c r="B10" s="13">
        <v>0</v>
      </c>
      <c r="C10" s="91" t="s">
        <v>10</v>
      </c>
      <c r="D10" s="92"/>
      <c r="E10" s="93"/>
      <c r="F10" s="93"/>
      <c r="G10" s="93"/>
      <c r="H10" s="14">
        <f>SUM(G11:G24)</f>
        <v>0</v>
      </c>
    </row>
    <row r="11" spans="2:8" ht="35.4" x14ac:dyDescent="0.3">
      <c r="B11" s="15" t="s">
        <v>11</v>
      </c>
      <c r="C11" s="16" t="s">
        <v>12</v>
      </c>
      <c r="D11" s="17" t="s">
        <v>13</v>
      </c>
      <c r="E11" s="125">
        <f>1.5*0.4*35+60*2*0.2</f>
        <v>45</v>
      </c>
      <c r="F11" s="18"/>
      <c r="G11" s="19">
        <f>E11*F11</f>
        <v>0</v>
      </c>
      <c r="H11" s="12"/>
    </row>
    <row r="12" spans="2:8" x14ac:dyDescent="0.3">
      <c r="B12" s="15"/>
      <c r="C12" s="8"/>
      <c r="D12" s="17"/>
      <c r="E12" s="125"/>
      <c r="F12" s="20"/>
      <c r="G12" s="18"/>
      <c r="H12" s="12"/>
    </row>
    <row r="13" spans="2:8" ht="24" x14ac:dyDescent="0.3">
      <c r="B13" s="15" t="s">
        <v>14</v>
      </c>
      <c r="C13" s="90" t="s">
        <v>15</v>
      </c>
      <c r="D13" s="21" t="s">
        <v>16</v>
      </c>
      <c r="E13" s="125">
        <v>34.68</v>
      </c>
      <c r="F13" s="19"/>
      <c r="G13" s="19">
        <f>E13*F13</f>
        <v>0</v>
      </c>
      <c r="H13" s="12"/>
    </row>
    <row r="14" spans="2:8" x14ac:dyDescent="0.3">
      <c r="B14" s="15"/>
      <c r="C14" s="22"/>
      <c r="D14" s="21"/>
      <c r="E14" s="125"/>
      <c r="F14" s="19"/>
      <c r="G14" s="18"/>
      <c r="H14" s="12"/>
    </row>
    <row r="15" spans="2:8" ht="33.6" customHeight="1" x14ac:dyDescent="0.3">
      <c r="B15" s="15" t="s">
        <v>17</v>
      </c>
      <c r="C15" s="23" t="s">
        <v>18</v>
      </c>
      <c r="D15" s="21" t="s">
        <v>16</v>
      </c>
      <c r="E15" s="125">
        <v>86.4</v>
      </c>
      <c r="F15" s="19"/>
      <c r="G15" s="19">
        <f>E15*F15</f>
        <v>0</v>
      </c>
      <c r="H15" s="12"/>
    </row>
    <row r="16" spans="2:8" x14ac:dyDescent="0.3">
      <c r="B16" s="15"/>
      <c r="C16" s="22"/>
      <c r="D16" s="21"/>
      <c r="E16" s="125"/>
      <c r="F16" s="19"/>
      <c r="G16" s="19"/>
      <c r="H16" s="12"/>
    </row>
    <row r="17" spans="2:8" ht="24" x14ac:dyDescent="0.3">
      <c r="B17" s="15" t="s">
        <v>19</v>
      </c>
      <c r="C17" s="24" t="s">
        <v>20</v>
      </c>
      <c r="D17" s="17" t="s">
        <v>16</v>
      </c>
      <c r="E17" s="125">
        <f>57*2</f>
        <v>114</v>
      </c>
      <c r="F17" s="19"/>
      <c r="G17" s="19">
        <f>E17*F17</f>
        <v>0</v>
      </c>
      <c r="H17" s="12"/>
    </row>
    <row r="18" spans="2:8" x14ac:dyDescent="0.3">
      <c r="B18" s="15"/>
      <c r="C18" s="24"/>
      <c r="D18" s="17"/>
      <c r="E18" s="125"/>
      <c r="F18" s="19"/>
      <c r="G18" s="19"/>
      <c r="H18" s="12"/>
    </row>
    <row r="19" spans="2:8" ht="35.4" x14ac:dyDescent="0.3">
      <c r="B19" s="15" t="s">
        <v>21</v>
      </c>
      <c r="C19" s="24" t="s">
        <v>22</v>
      </c>
      <c r="D19" s="17" t="s">
        <v>16</v>
      </c>
      <c r="E19" s="125">
        <f>4.75</f>
        <v>4.75</v>
      </c>
      <c r="F19" s="19"/>
      <c r="G19" s="19">
        <f>E19*F19</f>
        <v>0</v>
      </c>
      <c r="H19" s="12"/>
    </row>
    <row r="20" spans="2:8" x14ac:dyDescent="0.3">
      <c r="B20" s="15"/>
      <c r="C20" s="24"/>
      <c r="D20" s="17"/>
      <c r="E20" s="125"/>
      <c r="F20" s="19"/>
      <c r="G20" s="19"/>
      <c r="H20" s="12"/>
    </row>
    <row r="21" spans="2:8" ht="67.8" customHeight="1" x14ac:dyDescent="0.3">
      <c r="B21" s="15" t="s">
        <v>23</v>
      </c>
      <c r="C21" s="25" t="s">
        <v>24</v>
      </c>
      <c r="D21" s="21" t="s">
        <v>16</v>
      </c>
      <c r="E21" s="125">
        <f>0.7*1.5</f>
        <v>1.0499999999999998</v>
      </c>
      <c r="F21" s="19"/>
      <c r="G21" s="19">
        <f>E21*F21</f>
        <v>0</v>
      </c>
      <c r="H21" s="12"/>
    </row>
    <row r="22" spans="2:8" x14ac:dyDescent="0.3">
      <c r="B22" s="15"/>
      <c r="C22" s="26"/>
      <c r="D22" s="21"/>
      <c r="E22" s="125"/>
      <c r="F22" s="19"/>
      <c r="G22" s="19"/>
      <c r="H22" s="12"/>
    </row>
    <row r="23" spans="2:8" ht="49.8" customHeight="1" x14ac:dyDescent="0.3">
      <c r="B23" s="15" t="s">
        <v>25</v>
      </c>
      <c r="C23" s="27" t="s">
        <v>154</v>
      </c>
      <c r="D23" s="21" t="s">
        <v>16</v>
      </c>
      <c r="E23" s="125">
        <f>2.4*2.9</f>
        <v>6.96</v>
      </c>
      <c r="F23" s="19"/>
      <c r="G23" s="19">
        <f>E23*F23</f>
        <v>0</v>
      </c>
      <c r="H23" s="12"/>
    </row>
    <row r="24" spans="2:8" x14ac:dyDescent="0.3">
      <c r="B24" s="15"/>
      <c r="C24" s="26"/>
      <c r="D24" s="21"/>
      <c r="E24" s="125"/>
      <c r="F24" s="19"/>
      <c r="G24" s="19"/>
      <c r="H24" s="12"/>
    </row>
    <row r="25" spans="2:8" x14ac:dyDescent="0.3">
      <c r="B25" s="13" t="s">
        <v>26</v>
      </c>
      <c r="C25" s="91" t="s">
        <v>27</v>
      </c>
      <c r="D25" s="94"/>
      <c r="E25" s="126"/>
      <c r="F25" s="95"/>
      <c r="G25" s="95"/>
      <c r="H25" s="14">
        <f>SUM(G26:G37)</f>
        <v>0</v>
      </c>
    </row>
    <row r="26" spans="2:8" ht="52.2" customHeight="1" x14ac:dyDescent="0.3">
      <c r="B26" s="28" t="s">
        <v>28</v>
      </c>
      <c r="C26" s="29" t="s">
        <v>29</v>
      </c>
      <c r="D26" s="30" t="s">
        <v>16</v>
      </c>
      <c r="E26" s="35">
        <f>2535+680</f>
        <v>3215</v>
      </c>
      <c r="F26" s="31"/>
      <c r="G26" s="19">
        <f>E26*F26</f>
        <v>0</v>
      </c>
      <c r="H26" s="32"/>
    </row>
    <row r="27" spans="2:8" x14ac:dyDescent="0.3">
      <c r="B27" s="28"/>
      <c r="C27" s="33"/>
      <c r="D27" s="34"/>
      <c r="E27" s="35"/>
      <c r="F27" s="31"/>
      <c r="G27" s="19"/>
      <c r="H27" s="32"/>
    </row>
    <row r="28" spans="2:8" ht="24" x14ac:dyDescent="0.3">
      <c r="B28" s="28" t="s">
        <v>30</v>
      </c>
      <c r="C28" s="23" t="s">
        <v>31</v>
      </c>
      <c r="D28" s="34" t="s">
        <v>13</v>
      </c>
      <c r="E28" s="35">
        <f>1.2*284</f>
        <v>340.8</v>
      </c>
      <c r="F28" s="31"/>
      <c r="G28" s="19">
        <f>E28*F28</f>
        <v>0</v>
      </c>
      <c r="H28" s="32"/>
    </row>
    <row r="29" spans="2:8" x14ac:dyDescent="0.3">
      <c r="B29" s="28"/>
      <c r="C29" s="23"/>
      <c r="D29" s="34"/>
      <c r="E29" s="35"/>
      <c r="F29" s="31"/>
      <c r="G29" s="19"/>
      <c r="H29" s="32"/>
    </row>
    <row r="30" spans="2:8" ht="46.8" x14ac:dyDescent="0.3">
      <c r="B30" s="28" t="s">
        <v>32</v>
      </c>
      <c r="C30" s="23" t="s">
        <v>33</v>
      </c>
      <c r="D30" s="34" t="s">
        <v>13</v>
      </c>
      <c r="E30" s="35">
        <f>E28*0.4</f>
        <v>136.32000000000002</v>
      </c>
      <c r="F30" s="31"/>
      <c r="G30" s="19">
        <f>E30*F30</f>
        <v>0</v>
      </c>
      <c r="H30" s="32"/>
    </row>
    <row r="31" spans="2:8" x14ac:dyDescent="0.3">
      <c r="B31" s="28"/>
      <c r="C31" s="22"/>
      <c r="D31" s="34"/>
      <c r="E31" s="35"/>
      <c r="F31" s="31"/>
      <c r="G31" s="19"/>
      <c r="H31" s="32"/>
    </row>
    <row r="32" spans="2:8" ht="22.8" x14ac:dyDescent="0.3">
      <c r="B32" s="28" t="s">
        <v>34</v>
      </c>
      <c r="C32" s="36" t="s">
        <v>35</v>
      </c>
      <c r="D32" s="34" t="s">
        <v>16</v>
      </c>
      <c r="E32" s="35">
        <f>E26-E51</f>
        <v>2464.6615000000002</v>
      </c>
      <c r="F32" s="31"/>
      <c r="G32" s="19">
        <f>E32*F32</f>
        <v>0</v>
      </c>
      <c r="H32" s="32"/>
    </row>
    <row r="33" spans="2:8" x14ac:dyDescent="0.3">
      <c r="B33" s="28"/>
      <c r="C33" s="36"/>
      <c r="D33" s="34"/>
      <c r="E33" s="35"/>
      <c r="F33" s="31"/>
      <c r="G33" s="19"/>
      <c r="H33" s="32"/>
    </row>
    <row r="34" spans="2:8" ht="46.8" x14ac:dyDescent="0.3">
      <c r="B34" s="28" t="s">
        <v>36</v>
      </c>
      <c r="C34" s="23" t="s">
        <v>37</v>
      </c>
      <c r="D34" s="34" t="s">
        <v>16</v>
      </c>
      <c r="E34" s="35">
        <f>E49</f>
        <v>1008.0188000000001</v>
      </c>
      <c r="F34" s="31"/>
      <c r="G34" s="19">
        <f>E34*F34</f>
        <v>0</v>
      </c>
      <c r="H34" s="32"/>
    </row>
    <row r="35" spans="2:8" x14ac:dyDescent="0.3">
      <c r="B35" s="28"/>
      <c r="C35" s="23"/>
      <c r="D35" s="34"/>
      <c r="E35" s="35"/>
      <c r="F35" s="31"/>
      <c r="G35" s="19"/>
      <c r="H35" s="32"/>
    </row>
    <row r="36" spans="2:8" ht="46.8" x14ac:dyDescent="0.3">
      <c r="B36" s="28" t="s">
        <v>38</v>
      </c>
      <c r="C36" s="37" t="s">
        <v>39</v>
      </c>
      <c r="D36" s="34" t="s">
        <v>16</v>
      </c>
      <c r="E36" s="35">
        <f>E39+E41+E47+E43*0.1</f>
        <v>1491.8</v>
      </c>
      <c r="F36" s="31"/>
      <c r="G36" s="19">
        <f>E36*F36</f>
        <v>0</v>
      </c>
      <c r="H36" s="32"/>
    </row>
    <row r="37" spans="2:8" x14ac:dyDescent="0.3">
      <c r="B37" s="28"/>
      <c r="C37" s="33"/>
      <c r="D37" s="34"/>
      <c r="E37" s="35"/>
      <c r="F37" s="31"/>
      <c r="G37" s="19"/>
      <c r="H37" s="32"/>
    </row>
    <row r="38" spans="2:8" x14ac:dyDescent="0.3">
      <c r="B38" s="13" t="s">
        <v>40</v>
      </c>
      <c r="C38" s="91" t="s">
        <v>41</v>
      </c>
      <c r="D38" s="94"/>
      <c r="E38" s="126"/>
      <c r="F38" s="95"/>
      <c r="G38" s="38"/>
      <c r="H38" s="14">
        <f>SUM(G39:G56)</f>
        <v>0</v>
      </c>
    </row>
    <row r="39" spans="2:8" ht="58.2" x14ac:dyDescent="0.3">
      <c r="B39" s="28" t="s">
        <v>42</v>
      </c>
      <c r="C39" s="23" t="s">
        <v>43</v>
      </c>
      <c r="D39" s="34" t="s">
        <v>16</v>
      </c>
      <c r="E39" s="35">
        <f>0.2*680+488</f>
        <v>624</v>
      </c>
      <c r="F39" s="31"/>
      <c r="G39" s="19">
        <f>E39*F39</f>
        <v>0</v>
      </c>
      <c r="H39" s="32"/>
    </row>
    <row r="40" spans="2:8" x14ac:dyDescent="0.3">
      <c r="B40" s="28"/>
      <c r="C40" s="39"/>
      <c r="D40" s="34"/>
      <c r="E40" s="35"/>
      <c r="F40" s="31"/>
      <c r="G40" s="19"/>
      <c r="H40" s="32"/>
    </row>
    <row r="41" spans="2:8" ht="58.2" x14ac:dyDescent="0.3">
      <c r="B41" s="28" t="s">
        <v>44</v>
      </c>
      <c r="C41" s="39" t="s">
        <v>45</v>
      </c>
      <c r="D41" s="34" t="s">
        <v>16</v>
      </c>
      <c r="E41" s="35">
        <v>245</v>
      </c>
      <c r="F41" s="40"/>
      <c r="G41" s="41">
        <f>E41*F41</f>
        <v>0</v>
      </c>
      <c r="H41" s="32"/>
    </row>
    <row r="42" spans="2:8" ht="15" thickBot="1" x14ac:dyDescent="0.35">
      <c r="B42" s="42"/>
      <c r="C42" s="43"/>
      <c r="D42" s="44"/>
      <c r="E42" s="45"/>
      <c r="F42" s="46"/>
      <c r="G42" s="47"/>
      <c r="H42" s="48"/>
    </row>
    <row r="43" spans="2:8" ht="69.599999999999994" x14ac:dyDescent="0.3">
      <c r="B43" s="28" t="s">
        <v>46</v>
      </c>
      <c r="C43" s="23" t="s">
        <v>47</v>
      </c>
      <c r="D43" s="34" t="s">
        <v>48</v>
      </c>
      <c r="E43" s="35">
        <v>268</v>
      </c>
      <c r="F43" s="31"/>
      <c r="G43" s="19">
        <f>E43*F43</f>
        <v>0</v>
      </c>
      <c r="H43" s="32"/>
    </row>
    <row r="44" spans="2:8" x14ac:dyDescent="0.3">
      <c r="B44" s="28"/>
      <c r="C44" s="23"/>
      <c r="D44" s="34"/>
      <c r="E44" s="35"/>
      <c r="F44" s="31"/>
      <c r="G44" s="19"/>
      <c r="H44" s="32"/>
    </row>
    <row r="45" spans="2:8" ht="46.8" x14ac:dyDescent="0.3">
      <c r="B45" s="28" t="s">
        <v>49</v>
      </c>
      <c r="C45" s="39" t="s">
        <v>50</v>
      </c>
      <c r="D45" s="34" t="s">
        <v>48</v>
      </c>
      <c r="E45" s="35">
        <f>650</f>
        <v>650</v>
      </c>
      <c r="F45" s="40"/>
      <c r="G45" s="41">
        <f>E45*F45</f>
        <v>0</v>
      </c>
      <c r="H45" s="32"/>
    </row>
    <row r="46" spans="2:8" x14ac:dyDescent="0.3">
      <c r="B46" s="28"/>
      <c r="C46" s="39"/>
      <c r="D46" s="34"/>
      <c r="E46" s="35"/>
      <c r="F46" s="31"/>
      <c r="G46" s="41"/>
      <c r="H46" s="32"/>
    </row>
    <row r="47" spans="2:8" ht="24" x14ac:dyDescent="0.3">
      <c r="B47" s="28" t="s">
        <v>51</v>
      </c>
      <c r="C47" s="23" t="s">
        <v>52</v>
      </c>
      <c r="D47" s="34" t="s">
        <v>16</v>
      </c>
      <c r="E47" s="35">
        <f>0.2*680+460</f>
        <v>596</v>
      </c>
      <c r="F47" s="31"/>
      <c r="G47" s="19">
        <f>E47*F47</f>
        <v>0</v>
      </c>
      <c r="H47" s="32"/>
    </row>
    <row r="48" spans="2:8" x14ac:dyDescent="0.3">
      <c r="B48" s="28"/>
      <c r="C48" s="39"/>
      <c r="D48" s="34"/>
      <c r="E48" s="35"/>
      <c r="F48" s="40"/>
      <c r="G48" s="41"/>
      <c r="H48" s="32"/>
    </row>
    <row r="49" spans="2:8" ht="115.2" x14ac:dyDescent="0.3">
      <c r="B49" s="28" t="s">
        <v>53</v>
      </c>
      <c r="C49" s="39" t="s">
        <v>54</v>
      </c>
      <c r="D49" s="34" t="s">
        <v>16</v>
      </c>
      <c r="E49" s="35">
        <f>(2122.3573-E51-500)+0.2*680</f>
        <v>1008.0188000000001</v>
      </c>
      <c r="F49" s="40"/>
      <c r="G49" s="41">
        <f>E49*F49</f>
        <v>0</v>
      </c>
      <c r="H49" s="32"/>
    </row>
    <row r="50" spans="2:8" x14ac:dyDescent="0.3">
      <c r="B50" s="28"/>
      <c r="C50" s="23"/>
      <c r="D50" s="34"/>
      <c r="E50" s="35"/>
      <c r="F50" s="31"/>
      <c r="G50" s="19"/>
      <c r="H50" s="32"/>
    </row>
    <row r="51" spans="2:8" ht="24" x14ac:dyDescent="0.3">
      <c r="B51" s="28" t="s">
        <v>55</v>
      </c>
      <c r="C51" s="23" t="s">
        <v>56</v>
      </c>
      <c r="D51" s="34" t="s">
        <v>16</v>
      </c>
      <c r="E51" s="35">
        <f>205.146+24.36+2.42*14+23.4325+53.11+41.72+76.69+20+0.4*680</f>
        <v>750.33850000000007</v>
      </c>
      <c r="F51" s="31"/>
      <c r="G51" s="19">
        <f>E51*F51</f>
        <v>0</v>
      </c>
      <c r="H51" s="32"/>
    </row>
    <row r="52" spans="2:8" x14ac:dyDescent="0.3">
      <c r="B52" s="28"/>
      <c r="C52" s="23"/>
      <c r="D52" s="34"/>
      <c r="E52" s="35"/>
      <c r="F52" s="31"/>
      <c r="G52" s="19"/>
      <c r="H52" s="32"/>
    </row>
    <row r="53" spans="2:8" ht="46.8" x14ac:dyDescent="0.3">
      <c r="B53" s="28" t="s">
        <v>57</v>
      </c>
      <c r="C53" s="23" t="s">
        <v>58</v>
      </c>
      <c r="D53" s="34" t="s">
        <v>16</v>
      </c>
      <c r="E53" s="35">
        <v>284.41000000000003</v>
      </c>
      <c r="F53" s="31"/>
      <c r="G53" s="19">
        <f>E53*F53</f>
        <v>0</v>
      </c>
      <c r="H53" s="32"/>
    </row>
    <row r="54" spans="2:8" x14ac:dyDescent="0.3">
      <c r="B54" s="28"/>
      <c r="C54" s="23"/>
      <c r="D54" s="34"/>
      <c r="E54" s="35"/>
      <c r="F54" s="31"/>
      <c r="G54" s="19"/>
      <c r="H54" s="32"/>
    </row>
    <row r="55" spans="2:8" ht="57" x14ac:dyDescent="0.3">
      <c r="B55" s="28" t="s">
        <v>59</v>
      </c>
      <c r="C55" s="49" t="s">
        <v>60</v>
      </c>
      <c r="D55" s="34" t="s">
        <v>16</v>
      </c>
      <c r="E55" s="35">
        <f>18.28</f>
        <v>18.28</v>
      </c>
      <c r="F55" s="31"/>
      <c r="G55" s="19">
        <f>E55*F55</f>
        <v>0</v>
      </c>
      <c r="H55" s="32"/>
    </row>
    <row r="56" spans="2:8" x14ac:dyDescent="0.3">
      <c r="B56" s="28"/>
      <c r="C56" s="23"/>
      <c r="D56" s="34"/>
      <c r="E56" s="35"/>
      <c r="F56" s="31"/>
      <c r="G56" s="19"/>
      <c r="H56" s="32"/>
    </row>
    <row r="57" spans="2:8" x14ac:dyDescent="0.3">
      <c r="B57" s="13" t="s">
        <v>61</v>
      </c>
      <c r="C57" s="91" t="s">
        <v>62</v>
      </c>
      <c r="D57" s="94"/>
      <c r="E57" s="126"/>
      <c r="F57" s="95"/>
      <c r="G57" s="38"/>
      <c r="H57" s="14">
        <f>SUM(G58:G62)</f>
        <v>0</v>
      </c>
    </row>
    <row r="58" spans="2:8" ht="57" x14ac:dyDescent="0.3">
      <c r="B58" s="28" t="s">
        <v>63</v>
      </c>
      <c r="C58" s="50" t="s">
        <v>64</v>
      </c>
      <c r="D58" s="34"/>
      <c r="E58" s="35"/>
      <c r="F58" s="31"/>
      <c r="G58" s="19"/>
      <c r="H58" s="32"/>
    </row>
    <row r="59" spans="2:8" x14ac:dyDescent="0.3">
      <c r="B59" s="28"/>
      <c r="C59" s="23" t="s">
        <v>65</v>
      </c>
      <c r="D59" s="34" t="s">
        <v>13</v>
      </c>
      <c r="E59" s="35">
        <f>0.2*0.2*3.2*4</f>
        <v>0.51200000000000012</v>
      </c>
      <c r="F59" s="31"/>
      <c r="G59" s="19">
        <f>E59*F59</f>
        <v>0</v>
      </c>
      <c r="H59" s="32"/>
    </row>
    <row r="60" spans="2:8" x14ac:dyDescent="0.3">
      <c r="B60" s="28"/>
      <c r="C60" s="23" t="s">
        <v>66</v>
      </c>
      <c r="D60" s="34" t="s">
        <v>13</v>
      </c>
      <c r="E60" s="35">
        <f>4*0.2*0.25*4</f>
        <v>0.8</v>
      </c>
      <c r="F60" s="31"/>
      <c r="G60" s="19">
        <f>E60*F60</f>
        <v>0</v>
      </c>
      <c r="H60" s="32"/>
    </row>
    <row r="61" spans="2:8" x14ac:dyDescent="0.3">
      <c r="B61" s="28"/>
      <c r="C61" s="23" t="s">
        <v>67</v>
      </c>
      <c r="D61" s="34" t="s">
        <v>68</v>
      </c>
      <c r="E61" s="35">
        <f>7.4*0.15</f>
        <v>1.1100000000000001</v>
      </c>
      <c r="F61" s="31"/>
      <c r="G61" s="19">
        <f>E61*F61</f>
        <v>0</v>
      </c>
      <c r="H61" s="32"/>
    </row>
    <row r="62" spans="2:8" x14ac:dyDescent="0.3">
      <c r="B62" s="28"/>
      <c r="C62" s="23"/>
      <c r="D62" s="34"/>
      <c r="E62" s="35"/>
      <c r="F62" s="31"/>
      <c r="G62" s="19"/>
      <c r="H62" s="32"/>
    </row>
    <row r="63" spans="2:8" x14ac:dyDescent="0.3">
      <c r="B63" s="13" t="s">
        <v>69</v>
      </c>
      <c r="C63" s="91" t="s">
        <v>70</v>
      </c>
      <c r="D63" s="94"/>
      <c r="E63" s="126"/>
      <c r="F63" s="95"/>
      <c r="G63" s="95"/>
      <c r="H63" s="14">
        <f>SUM(G64:G69)</f>
        <v>0</v>
      </c>
    </row>
    <row r="64" spans="2:8" ht="34.200000000000003" x14ac:dyDescent="0.3">
      <c r="B64" s="28" t="s">
        <v>71</v>
      </c>
      <c r="C64" s="36" t="s">
        <v>72</v>
      </c>
      <c r="D64" s="34" t="s">
        <v>13</v>
      </c>
      <c r="E64" s="35">
        <v>36.96</v>
      </c>
      <c r="F64" s="31"/>
      <c r="G64" s="19">
        <f>E64*F64</f>
        <v>0</v>
      </c>
      <c r="H64" s="32"/>
    </row>
    <row r="65" spans="2:8" x14ac:dyDescent="0.3">
      <c r="B65" s="28"/>
      <c r="C65" s="51"/>
      <c r="D65" s="34"/>
      <c r="E65" s="35"/>
      <c r="F65" s="40"/>
      <c r="G65" s="41"/>
      <c r="H65" s="32"/>
    </row>
    <row r="66" spans="2:8" ht="57" x14ac:dyDescent="0.3">
      <c r="B66" s="28" t="s">
        <v>73</v>
      </c>
      <c r="C66" s="49" t="s">
        <v>74</v>
      </c>
      <c r="D66" s="34"/>
      <c r="E66" s="35"/>
      <c r="F66" s="40"/>
      <c r="G66" s="41"/>
      <c r="H66" s="32"/>
    </row>
    <row r="67" spans="2:8" x14ac:dyDescent="0.3">
      <c r="B67" s="28"/>
      <c r="C67" s="36" t="s">
        <v>75</v>
      </c>
      <c r="D67" s="34" t="s">
        <v>16</v>
      </c>
      <c r="E67" s="35">
        <f>3.6*2.88*4+60*2</f>
        <v>161.47200000000001</v>
      </c>
      <c r="F67" s="31"/>
      <c r="G67" s="19">
        <f>E67*F67</f>
        <v>0</v>
      </c>
      <c r="H67" s="32"/>
    </row>
    <row r="68" spans="2:8" x14ac:dyDescent="0.3">
      <c r="B68" s="28"/>
      <c r="C68" s="36" t="s">
        <v>76</v>
      </c>
      <c r="D68" s="34" t="s">
        <v>16</v>
      </c>
      <c r="E68" s="35">
        <f>3*2.9-2.1*0.9</f>
        <v>6.8099999999999987</v>
      </c>
      <c r="F68" s="31"/>
      <c r="G68" s="19">
        <f>E68*F68</f>
        <v>0</v>
      </c>
      <c r="H68" s="32"/>
    </row>
    <row r="69" spans="2:8" x14ac:dyDescent="0.3">
      <c r="B69" s="28"/>
      <c r="C69" s="36"/>
      <c r="D69" s="34"/>
      <c r="E69" s="35"/>
      <c r="F69" s="31"/>
      <c r="G69" s="19"/>
      <c r="H69" s="32"/>
    </row>
    <row r="70" spans="2:8" x14ac:dyDescent="0.3">
      <c r="B70" s="13" t="s">
        <v>77</v>
      </c>
      <c r="C70" s="91" t="s">
        <v>78</v>
      </c>
      <c r="D70" s="94"/>
      <c r="E70" s="126"/>
      <c r="F70" s="95"/>
      <c r="G70" s="38"/>
      <c r="H70" s="14">
        <f>SUM(G71:G76)</f>
        <v>0</v>
      </c>
    </row>
    <row r="71" spans="2:8" ht="57" x14ac:dyDescent="0.3">
      <c r="B71" s="52" t="s">
        <v>79</v>
      </c>
      <c r="C71" s="53" t="s">
        <v>80</v>
      </c>
      <c r="D71" s="54"/>
      <c r="E71" s="127"/>
      <c r="F71" s="55"/>
      <c r="G71" s="56"/>
      <c r="H71" s="57"/>
    </row>
    <row r="72" spans="2:8" ht="25.2" customHeight="1" x14ac:dyDescent="0.3">
      <c r="B72" s="28"/>
      <c r="C72" s="51" t="s">
        <v>81</v>
      </c>
      <c r="D72" s="34" t="s">
        <v>82</v>
      </c>
      <c r="E72" s="128">
        <v>4</v>
      </c>
      <c r="F72" s="58"/>
      <c r="G72" s="41">
        <f>E72*F72</f>
        <v>0</v>
      </c>
      <c r="H72" s="32"/>
    </row>
    <row r="73" spans="2:8" ht="15" thickBot="1" x14ac:dyDescent="0.35">
      <c r="B73" s="42"/>
      <c r="C73" s="59"/>
      <c r="D73" s="44"/>
      <c r="E73" s="45"/>
      <c r="F73" s="46"/>
      <c r="G73" s="47"/>
      <c r="H73" s="48"/>
    </row>
    <row r="74" spans="2:8" ht="45.6" x14ac:dyDescent="0.3">
      <c r="B74" s="28" t="s">
        <v>83</v>
      </c>
      <c r="C74" s="27" t="s">
        <v>84</v>
      </c>
      <c r="D74" s="34" t="s">
        <v>85</v>
      </c>
      <c r="E74" s="35">
        <v>1</v>
      </c>
      <c r="F74" s="31"/>
      <c r="G74" s="19">
        <f>E74*F74</f>
        <v>0</v>
      </c>
      <c r="H74" s="32"/>
    </row>
    <row r="75" spans="2:8" x14ac:dyDescent="0.3">
      <c r="B75" s="28"/>
      <c r="C75" s="26"/>
      <c r="D75" s="34"/>
      <c r="E75" s="35"/>
      <c r="F75" s="31"/>
      <c r="G75" s="19"/>
      <c r="H75" s="32"/>
    </row>
    <row r="76" spans="2:8" x14ac:dyDescent="0.3">
      <c r="B76" s="28"/>
      <c r="C76" s="22"/>
      <c r="D76" s="34"/>
      <c r="E76" s="35"/>
      <c r="F76" s="31"/>
      <c r="G76" s="19"/>
      <c r="H76" s="32"/>
    </row>
    <row r="77" spans="2:8" x14ac:dyDescent="0.3">
      <c r="B77" s="13" t="s">
        <v>86</v>
      </c>
      <c r="C77" s="91" t="s">
        <v>87</v>
      </c>
      <c r="D77" s="94"/>
      <c r="E77" s="126"/>
      <c r="F77" s="95"/>
      <c r="G77" s="95"/>
      <c r="H77" s="14">
        <f>SUM(G78:G136)</f>
        <v>0</v>
      </c>
    </row>
    <row r="78" spans="2:8" ht="35.4" x14ac:dyDescent="0.3">
      <c r="B78" s="28" t="s">
        <v>88</v>
      </c>
      <c r="C78" s="23" t="s">
        <v>89</v>
      </c>
      <c r="D78" s="34" t="s">
        <v>82</v>
      </c>
      <c r="E78" s="35">
        <v>15</v>
      </c>
      <c r="F78" s="31"/>
      <c r="G78" s="19">
        <f>E78*F78</f>
        <v>0</v>
      </c>
      <c r="H78" s="32"/>
    </row>
    <row r="79" spans="2:8" x14ac:dyDescent="0.3">
      <c r="B79" s="28"/>
      <c r="C79" s="22"/>
      <c r="D79" s="34"/>
      <c r="E79" s="35"/>
      <c r="F79" s="31"/>
      <c r="G79" s="19"/>
      <c r="H79" s="32"/>
    </row>
    <row r="80" spans="2:8" ht="24" x14ac:dyDescent="0.3">
      <c r="B80" s="28" t="s">
        <v>90</v>
      </c>
      <c r="C80" s="39" t="s">
        <v>91</v>
      </c>
      <c r="D80" s="34" t="s">
        <v>92</v>
      </c>
      <c r="E80" s="35">
        <v>1</v>
      </c>
      <c r="F80" s="40"/>
      <c r="G80" s="41">
        <f>E80*F80</f>
        <v>0</v>
      </c>
      <c r="H80" s="32"/>
    </row>
    <row r="81" spans="2:8" x14ac:dyDescent="0.3">
      <c r="B81" s="28"/>
      <c r="C81" s="60"/>
      <c r="D81" s="34"/>
      <c r="E81" s="35"/>
      <c r="F81" s="40"/>
      <c r="G81" s="41"/>
      <c r="H81" s="32"/>
    </row>
    <row r="82" spans="2:8" ht="35.4" x14ac:dyDescent="0.3">
      <c r="B82" s="28" t="s">
        <v>93</v>
      </c>
      <c r="C82" s="39" t="s">
        <v>94</v>
      </c>
      <c r="D82" s="34" t="s">
        <v>95</v>
      </c>
      <c r="E82" s="35">
        <v>1</v>
      </c>
      <c r="F82" s="40"/>
      <c r="G82" s="41">
        <f>E82*F82</f>
        <v>0</v>
      </c>
      <c r="H82" s="32"/>
    </row>
    <row r="83" spans="2:8" x14ac:dyDescent="0.3">
      <c r="B83" s="28"/>
      <c r="C83" s="60"/>
      <c r="D83" s="34"/>
      <c r="E83" s="35"/>
      <c r="F83" s="40"/>
      <c r="G83" s="41"/>
      <c r="H83" s="32"/>
    </row>
    <row r="84" spans="2:8" ht="35.4" x14ac:dyDescent="0.3">
      <c r="B84" s="28" t="s">
        <v>96</v>
      </c>
      <c r="C84" s="39" t="s">
        <v>97</v>
      </c>
      <c r="D84" s="34" t="s">
        <v>16</v>
      </c>
      <c r="E84" s="35">
        <v>227</v>
      </c>
      <c r="F84" s="40"/>
      <c r="G84" s="41">
        <f>E84*F84</f>
        <v>0</v>
      </c>
      <c r="H84" s="32"/>
    </row>
    <row r="85" spans="2:8" x14ac:dyDescent="0.3">
      <c r="B85" s="28"/>
      <c r="C85" s="23"/>
      <c r="D85" s="34"/>
      <c r="E85" s="35"/>
      <c r="F85" s="31"/>
      <c r="G85" s="19"/>
      <c r="H85" s="32"/>
    </row>
    <row r="86" spans="2:8" ht="69.599999999999994" x14ac:dyDescent="0.3">
      <c r="B86" s="28" t="s">
        <v>98</v>
      </c>
      <c r="C86" s="23" t="s">
        <v>99</v>
      </c>
      <c r="D86" s="34" t="s">
        <v>16</v>
      </c>
      <c r="E86" s="35">
        <f>E17+4*3.6*2.88+60*2.2</f>
        <v>287.47199999999998</v>
      </c>
      <c r="F86" s="31"/>
      <c r="G86" s="19">
        <f>E86*F86</f>
        <v>0</v>
      </c>
      <c r="H86" s="32"/>
    </row>
    <row r="87" spans="2:8" x14ac:dyDescent="0.3">
      <c r="B87" s="28"/>
      <c r="C87" s="23"/>
      <c r="D87" s="34"/>
      <c r="E87" s="35"/>
      <c r="F87" s="31"/>
      <c r="G87" s="19"/>
      <c r="H87" s="32"/>
    </row>
    <row r="88" spans="2:8" ht="46.8" x14ac:dyDescent="0.3">
      <c r="B88" s="28" t="s">
        <v>100</v>
      </c>
      <c r="C88" s="23" t="s">
        <v>101</v>
      </c>
      <c r="D88" s="34" t="s">
        <v>48</v>
      </c>
      <c r="E88" s="35">
        <v>65</v>
      </c>
      <c r="F88" s="31"/>
      <c r="G88" s="19">
        <f>E88*F88</f>
        <v>0</v>
      </c>
      <c r="H88" s="32"/>
    </row>
    <row r="89" spans="2:8" x14ac:dyDescent="0.3">
      <c r="B89" s="28"/>
      <c r="C89" s="23"/>
      <c r="D89" s="34"/>
      <c r="E89" s="35"/>
      <c r="F89" s="31"/>
      <c r="G89" s="19"/>
      <c r="H89" s="32"/>
    </row>
    <row r="90" spans="2:8" ht="45.6" x14ac:dyDescent="0.3">
      <c r="B90" s="28" t="s">
        <v>102</v>
      </c>
      <c r="C90" s="49" t="s">
        <v>103</v>
      </c>
      <c r="D90" s="34" t="s">
        <v>48</v>
      </c>
      <c r="E90" s="35">
        <f>2.1*4+3*2</f>
        <v>14.4</v>
      </c>
      <c r="F90" s="31"/>
      <c r="G90" s="19">
        <f>E90*F90</f>
        <v>0</v>
      </c>
      <c r="H90" s="32"/>
    </row>
    <row r="91" spans="2:8" x14ac:dyDescent="0.3">
      <c r="B91" s="28"/>
      <c r="C91" s="39"/>
      <c r="D91" s="34"/>
      <c r="E91" s="35"/>
      <c r="F91" s="31"/>
      <c r="G91" s="19"/>
      <c r="H91" s="32"/>
    </row>
    <row r="92" spans="2:8" ht="34.200000000000003" x14ac:dyDescent="0.3">
      <c r="B92" s="28" t="s">
        <v>104</v>
      </c>
      <c r="C92" s="49" t="s">
        <v>105</v>
      </c>
      <c r="D92" s="30" t="s">
        <v>48</v>
      </c>
      <c r="E92" s="35">
        <f>E49*0.27</f>
        <v>272.16507600000006</v>
      </c>
      <c r="F92" s="31"/>
      <c r="G92" s="19">
        <f>E92*F92</f>
        <v>0</v>
      </c>
      <c r="H92" s="32"/>
    </row>
    <row r="93" spans="2:8" x14ac:dyDescent="0.3">
      <c r="B93" s="28"/>
      <c r="C93" s="49"/>
      <c r="D93" s="30"/>
      <c r="E93" s="35"/>
      <c r="F93" s="31"/>
      <c r="G93" s="19"/>
      <c r="H93" s="32"/>
    </row>
    <row r="94" spans="2:8" ht="22.8" x14ac:dyDescent="0.3">
      <c r="B94" s="28" t="s">
        <v>106</v>
      </c>
      <c r="C94" s="49" t="s">
        <v>107</v>
      </c>
      <c r="D94" s="30" t="s">
        <v>82</v>
      </c>
      <c r="E94" s="35">
        <v>1</v>
      </c>
      <c r="F94" s="31"/>
      <c r="G94" s="19">
        <f>E94*F94</f>
        <v>0</v>
      </c>
      <c r="H94" s="32"/>
    </row>
    <row r="95" spans="2:8" x14ac:dyDescent="0.3">
      <c r="B95" s="28"/>
      <c r="C95" s="49"/>
      <c r="D95" s="30"/>
      <c r="E95" s="35"/>
      <c r="F95" s="31"/>
      <c r="G95" s="19"/>
      <c r="H95" s="32"/>
    </row>
    <row r="96" spans="2:8" ht="57" x14ac:dyDescent="0.3">
      <c r="B96" s="28" t="s">
        <v>108</v>
      </c>
      <c r="C96" s="61" t="s">
        <v>109</v>
      </c>
      <c r="D96" s="34" t="s">
        <v>48</v>
      </c>
      <c r="E96" s="35">
        <v>12</v>
      </c>
      <c r="F96" s="31"/>
      <c r="G96" s="19">
        <f t="shared" ref="G96:G112" si="0">E96*F96</f>
        <v>0</v>
      </c>
      <c r="H96" s="32"/>
    </row>
    <row r="97" spans="2:8" x14ac:dyDescent="0.3">
      <c r="B97" s="28"/>
      <c r="C97" s="62"/>
      <c r="D97" s="30"/>
      <c r="E97" s="35"/>
      <c r="F97" s="31"/>
      <c r="G97" s="19"/>
      <c r="H97" s="32"/>
    </row>
    <row r="98" spans="2:8" ht="22.8" x14ac:dyDescent="0.3">
      <c r="B98" s="28" t="s">
        <v>110</v>
      </c>
      <c r="C98" s="61" t="s">
        <v>111</v>
      </c>
      <c r="D98" s="34" t="s">
        <v>82</v>
      </c>
      <c r="E98" s="35">
        <v>2</v>
      </c>
      <c r="F98" s="40"/>
      <c r="G98" s="41">
        <f t="shared" si="0"/>
        <v>0</v>
      </c>
      <c r="H98" s="32"/>
    </row>
    <row r="99" spans="2:8" x14ac:dyDescent="0.3">
      <c r="B99" s="28"/>
      <c r="C99" s="62"/>
      <c r="D99" s="34"/>
      <c r="E99" s="35"/>
      <c r="F99" s="40"/>
      <c r="G99" s="41"/>
      <c r="H99" s="32"/>
    </row>
    <row r="100" spans="2:8" ht="22.8" x14ac:dyDescent="0.3">
      <c r="B100" s="28" t="s">
        <v>112</v>
      </c>
      <c r="C100" s="61" t="s">
        <v>113</v>
      </c>
      <c r="D100" s="34" t="s">
        <v>48</v>
      </c>
      <c r="E100" s="35">
        <v>6</v>
      </c>
      <c r="F100" s="31"/>
      <c r="G100" s="19">
        <f t="shared" si="0"/>
        <v>0</v>
      </c>
      <c r="H100" s="32"/>
    </row>
    <row r="101" spans="2:8" x14ac:dyDescent="0.3">
      <c r="B101" s="28"/>
      <c r="C101" s="63"/>
      <c r="D101" s="34"/>
      <c r="E101" s="35"/>
      <c r="F101" s="31"/>
      <c r="G101" s="19"/>
      <c r="H101" s="32"/>
    </row>
    <row r="102" spans="2:8" ht="45.6" x14ac:dyDescent="0.3">
      <c r="B102" s="28" t="s">
        <v>114</v>
      </c>
      <c r="C102" s="63" t="s">
        <v>115</v>
      </c>
      <c r="D102" s="34" t="s">
        <v>82</v>
      </c>
      <c r="E102" s="35">
        <v>1</v>
      </c>
      <c r="F102" s="31"/>
      <c r="G102" s="19">
        <f t="shared" si="0"/>
        <v>0</v>
      </c>
      <c r="H102" s="32"/>
    </row>
    <row r="103" spans="2:8" x14ac:dyDescent="0.3">
      <c r="B103" s="28"/>
      <c r="C103" s="63"/>
      <c r="D103" s="34"/>
      <c r="E103" s="35"/>
      <c r="F103" s="31"/>
      <c r="G103" s="19"/>
      <c r="H103" s="32"/>
    </row>
    <row r="104" spans="2:8" ht="79.8" x14ac:dyDescent="0.3">
      <c r="B104" s="28" t="s">
        <v>116</v>
      </c>
      <c r="C104" s="61" t="s">
        <v>117</v>
      </c>
      <c r="D104" s="34" t="s">
        <v>95</v>
      </c>
      <c r="E104" s="35">
        <v>1</v>
      </c>
      <c r="F104" s="31"/>
      <c r="G104" s="19">
        <f t="shared" si="0"/>
        <v>0</v>
      </c>
      <c r="H104" s="32"/>
    </row>
    <row r="105" spans="2:8" x14ac:dyDescent="0.3">
      <c r="B105" s="28"/>
      <c r="C105" s="62"/>
      <c r="D105" s="34"/>
      <c r="E105" s="35"/>
      <c r="F105" s="40"/>
      <c r="G105" s="41"/>
      <c r="H105" s="32"/>
    </row>
    <row r="106" spans="2:8" ht="45.6" x14ac:dyDescent="0.3">
      <c r="B106" s="28" t="s">
        <v>118</v>
      </c>
      <c r="C106" s="62" t="s">
        <v>119</v>
      </c>
      <c r="D106" s="34"/>
      <c r="E106" s="35"/>
      <c r="F106" s="40"/>
      <c r="G106" s="41"/>
      <c r="H106" s="32"/>
    </row>
    <row r="107" spans="2:8" ht="15" thickBot="1" x14ac:dyDescent="0.35">
      <c r="B107" s="42"/>
      <c r="C107" s="64" t="s">
        <v>120</v>
      </c>
      <c r="D107" s="44" t="s">
        <v>82</v>
      </c>
      <c r="E107" s="45">
        <v>1</v>
      </c>
      <c r="F107" s="46"/>
      <c r="G107" s="47">
        <f t="shared" si="0"/>
        <v>0</v>
      </c>
      <c r="H107" s="48"/>
    </row>
    <row r="108" spans="2:8" x14ac:dyDescent="0.3">
      <c r="B108" s="28"/>
      <c r="C108" s="65" t="s">
        <v>121</v>
      </c>
      <c r="D108" s="34" t="s">
        <v>82</v>
      </c>
      <c r="E108" s="35">
        <v>1</v>
      </c>
      <c r="F108" s="31"/>
      <c r="G108" s="19">
        <f t="shared" si="0"/>
        <v>0</v>
      </c>
      <c r="H108" s="32"/>
    </row>
    <row r="109" spans="2:8" x14ac:dyDescent="0.3">
      <c r="B109" s="28"/>
      <c r="C109" s="66" t="s">
        <v>122</v>
      </c>
      <c r="D109" s="34" t="s">
        <v>82</v>
      </c>
      <c r="E109" s="35">
        <v>1</v>
      </c>
      <c r="F109" s="31"/>
      <c r="G109" s="19">
        <f t="shared" si="0"/>
        <v>0</v>
      </c>
      <c r="H109" s="32"/>
    </row>
    <row r="110" spans="2:8" x14ac:dyDescent="0.3">
      <c r="B110" s="28"/>
      <c r="C110" s="65" t="s">
        <v>123</v>
      </c>
      <c r="D110" s="34" t="s">
        <v>82</v>
      </c>
      <c r="E110" s="35">
        <v>1</v>
      </c>
      <c r="F110" s="31"/>
      <c r="G110" s="19">
        <f t="shared" si="0"/>
        <v>0</v>
      </c>
      <c r="H110" s="32"/>
    </row>
    <row r="111" spans="2:8" x14ac:dyDescent="0.3">
      <c r="B111" s="28"/>
      <c r="C111" s="67"/>
      <c r="D111" s="34"/>
      <c r="E111" s="35"/>
      <c r="F111" s="31"/>
      <c r="G111" s="19"/>
      <c r="H111" s="32"/>
    </row>
    <row r="112" spans="2:8" ht="69.599999999999994" x14ac:dyDescent="0.3">
      <c r="B112" s="28" t="s">
        <v>124</v>
      </c>
      <c r="C112" s="23" t="s">
        <v>125</v>
      </c>
      <c r="D112" s="34" t="s">
        <v>82</v>
      </c>
      <c r="E112" s="35">
        <v>30</v>
      </c>
      <c r="F112" s="31"/>
      <c r="G112" s="19">
        <f t="shared" si="0"/>
        <v>0</v>
      </c>
      <c r="H112" s="32"/>
    </row>
    <row r="113" spans="2:8" x14ac:dyDescent="0.3">
      <c r="B113" s="28"/>
      <c r="C113" s="49"/>
      <c r="D113" s="30"/>
      <c r="E113" s="35"/>
      <c r="F113" s="31"/>
      <c r="G113" s="19"/>
      <c r="H113" s="32"/>
    </row>
    <row r="114" spans="2:8" ht="45.6" x14ac:dyDescent="0.3">
      <c r="B114" s="28" t="s">
        <v>126</v>
      </c>
      <c r="C114" s="49" t="s">
        <v>127</v>
      </c>
      <c r="D114" s="30" t="s">
        <v>16</v>
      </c>
      <c r="E114" s="35">
        <f>3.1*3.6*4+3*2.9</f>
        <v>53.34</v>
      </c>
      <c r="F114" s="31"/>
      <c r="G114" s="19">
        <f>E114*F114</f>
        <v>0</v>
      </c>
      <c r="H114" s="32"/>
    </row>
    <row r="115" spans="2:8" x14ac:dyDescent="0.3">
      <c r="B115" s="28"/>
      <c r="C115" s="49"/>
      <c r="D115" s="30"/>
      <c r="E115" s="35"/>
      <c r="F115" s="31"/>
      <c r="G115" s="19"/>
      <c r="H115" s="32"/>
    </row>
    <row r="116" spans="2:8" ht="58.2" x14ac:dyDescent="0.3">
      <c r="B116" s="28" t="s">
        <v>128</v>
      </c>
      <c r="C116" s="68" t="s">
        <v>129</v>
      </c>
      <c r="D116" s="30" t="s">
        <v>16</v>
      </c>
      <c r="E116" s="35">
        <v>12.96</v>
      </c>
      <c r="F116" s="31"/>
      <c r="G116" s="19">
        <f>E116*F116</f>
        <v>0</v>
      </c>
      <c r="H116" s="32"/>
    </row>
    <row r="117" spans="2:8" x14ac:dyDescent="0.3">
      <c r="B117" s="28"/>
      <c r="C117" s="49"/>
      <c r="D117" s="30"/>
      <c r="E117" s="35"/>
      <c r="F117" s="31"/>
      <c r="G117" s="19"/>
      <c r="H117" s="32"/>
    </row>
    <row r="118" spans="2:8" ht="45.6" x14ac:dyDescent="0.3">
      <c r="B118" s="28" t="s">
        <v>130</v>
      </c>
      <c r="C118" s="49" t="s">
        <v>131</v>
      </c>
      <c r="D118" s="34" t="s">
        <v>48</v>
      </c>
      <c r="E118" s="35">
        <f>E49*0.072</f>
        <v>72.577353599999995</v>
      </c>
      <c r="F118" s="31"/>
      <c r="G118" s="19">
        <f>E118*F118</f>
        <v>0</v>
      </c>
      <c r="H118" s="32"/>
    </row>
    <row r="119" spans="2:8" x14ac:dyDescent="0.3">
      <c r="B119" s="28"/>
      <c r="C119" s="60"/>
      <c r="D119" s="34"/>
      <c r="E119" s="35"/>
      <c r="F119" s="31"/>
      <c r="G119" s="19"/>
      <c r="H119" s="32"/>
    </row>
    <row r="120" spans="2:8" ht="46.8" x14ac:dyDescent="0.3">
      <c r="B120" s="28" t="s">
        <v>132</v>
      </c>
      <c r="C120" s="23" t="s">
        <v>133</v>
      </c>
      <c r="D120" s="34" t="s">
        <v>82</v>
      </c>
      <c r="E120" s="35">
        <v>18</v>
      </c>
      <c r="F120" s="31"/>
      <c r="G120" s="19">
        <f>E120*F120</f>
        <v>0</v>
      </c>
      <c r="H120" s="32"/>
    </row>
    <row r="121" spans="2:8" x14ac:dyDescent="0.3">
      <c r="B121" s="28"/>
      <c r="C121" s="23"/>
      <c r="D121" s="34"/>
      <c r="E121" s="35"/>
      <c r="F121" s="31"/>
      <c r="G121" s="19"/>
      <c r="H121" s="32"/>
    </row>
    <row r="122" spans="2:8" ht="24" x14ac:dyDescent="0.3">
      <c r="B122" s="28" t="s">
        <v>134</v>
      </c>
      <c r="C122" s="74" t="s">
        <v>153</v>
      </c>
      <c r="D122" s="70" t="s">
        <v>48</v>
      </c>
      <c r="E122" s="35">
        <v>250</v>
      </c>
      <c r="F122" s="31"/>
      <c r="G122" s="19">
        <f>E122*F122</f>
        <v>0</v>
      </c>
      <c r="H122" s="32"/>
    </row>
    <row r="123" spans="2:8" x14ac:dyDescent="0.3">
      <c r="B123" s="28"/>
      <c r="C123" s="60"/>
      <c r="D123" s="70"/>
      <c r="E123" s="35"/>
      <c r="F123" s="31"/>
      <c r="G123" s="19"/>
      <c r="H123" s="32"/>
    </row>
    <row r="124" spans="2:8" ht="45.6" x14ac:dyDescent="0.3">
      <c r="B124" s="28" t="s">
        <v>135</v>
      </c>
      <c r="C124" s="71" t="s">
        <v>136</v>
      </c>
      <c r="D124" s="70" t="s">
        <v>82</v>
      </c>
      <c r="E124" s="35">
        <v>1</v>
      </c>
      <c r="F124" s="31"/>
      <c r="G124" s="19">
        <f>E124*F124</f>
        <v>0</v>
      </c>
      <c r="H124" s="32"/>
    </row>
    <row r="125" spans="2:8" x14ac:dyDescent="0.3">
      <c r="B125" s="28"/>
      <c r="C125" s="60"/>
      <c r="D125" s="70"/>
      <c r="E125" s="35"/>
      <c r="F125" s="40"/>
      <c r="G125" s="19"/>
      <c r="H125" s="32"/>
    </row>
    <row r="126" spans="2:8" ht="22.8" x14ac:dyDescent="0.3">
      <c r="B126" s="28" t="s">
        <v>137</v>
      </c>
      <c r="C126" s="71" t="s">
        <v>138</v>
      </c>
      <c r="D126" s="70" t="s">
        <v>82</v>
      </c>
      <c r="E126" s="35">
        <v>4</v>
      </c>
      <c r="F126" s="40"/>
      <c r="G126" s="41">
        <f>E126*F126</f>
        <v>0</v>
      </c>
      <c r="H126" s="32"/>
    </row>
    <row r="127" spans="2:8" x14ac:dyDescent="0.3">
      <c r="B127" s="28"/>
      <c r="C127" s="60"/>
      <c r="D127" s="70"/>
      <c r="E127" s="35"/>
      <c r="F127" s="40"/>
      <c r="G127" s="41"/>
      <c r="H127" s="32"/>
    </row>
    <row r="128" spans="2:8" x14ac:dyDescent="0.3">
      <c r="B128" s="72" t="s">
        <v>139</v>
      </c>
      <c r="C128" s="73" t="s">
        <v>140</v>
      </c>
      <c r="D128" s="70" t="s">
        <v>95</v>
      </c>
      <c r="E128" s="35">
        <v>1</v>
      </c>
      <c r="F128" s="40"/>
      <c r="G128" s="41">
        <f>E128*F128</f>
        <v>0</v>
      </c>
      <c r="H128" s="32"/>
    </row>
    <row r="129" spans="2:8" x14ac:dyDescent="0.3">
      <c r="B129" s="72"/>
      <c r="C129" s="73"/>
      <c r="D129" s="70"/>
      <c r="E129" s="35"/>
      <c r="F129" s="40"/>
      <c r="G129" s="41"/>
      <c r="H129" s="32"/>
    </row>
    <row r="130" spans="2:8" ht="46.8" x14ac:dyDescent="0.3">
      <c r="B130" s="28" t="s">
        <v>141</v>
      </c>
      <c r="C130" s="74" t="s">
        <v>142</v>
      </c>
      <c r="D130" s="70" t="s">
        <v>16</v>
      </c>
      <c r="E130" s="35">
        <f>E17</f>
        <v>114</v>
      </c>
      <c r="F130" s="31"/>
      <c r="G130" s="19">
        <f>E130*F130</f>
        <v>0</v>
      </c>
      <c r="H130" s="32"/>
    </row>
    <row r="131" spans="2:8" x14ac:dyDescent="0.3">
      <c r="B131" s="28"/>
      <c r="C131" s="69"/>
      <c r="D131" s="70"/>
      <c r="E131" s="35"/>
      <c r="F131" s="31"/>
      <c r="G131" s="19"/>
      <c r="H131" s="32"/>
    </row>
    <row r="132" spans="2:8" ht="34.200000000000003" x14ac:dyDescent="0.3">
      <c r="B132" s="28" t="s">
        <v>143</v>
      </c>
      <c r="C132" s="75" t="s">
        <v>144</v>
      </c>
      <c r="D132" s="70" t="s">
        <v>95</v>
      </c>
      <c r="E132" s="35">
        <v>1</v>
      </c>
      <c r="F132" s="31"/>
      <c r="G132" s="19">
        <f>E132*F132</f>
        <v>0</v>
      </c>
      <c r="H132" s="32"/>
    </row>
    <row r="133" spans="2:8" x14ac:dyDescent="0.3">
      <c r="B133" s="28"/>
      <c r="C133" s="76"/>
      <c r="D133" s="70"/>
      <c r="E133" s="35"/>
      <c r="F133" s="31"/>
      <c r="G133" s="19"/>
      <c r="H133" s="32"/>
    </row>
    <row r="134" spans="2:8" x14ac:dyDescent="0.3">
      <c r="B134" s="28" t="s">
        <v>145</v>
      </c>
      <c r="C134" s="77" t="s">
        <v>146</v>
      </c>
      <c r="D134" s="70" t="s">
        <v>95</v>
      </c>
      <c r="E134" s="35">
        <v>1</v>
      </c>
      <c r="F134" s="31"/>
      <c r="G134" s="19">
        <f>E134*F134</f>
        <v>0</v>
      </c>
      <c r="H134" s="32"/>
    </row>
    <row r="135" spans="2:8" x14ac:dyDescent="0.3">
      <c r="B135" s="28"/>
      <c r="C135" s="69"/>
      <c r="D135" s="70"/>
      <c r="E135" s="35"/>
      <c r="F135" s="31"/>
      <c r="G135" s="19"/>
      <c r="H135" s="32"/>
    </row>
    <row r="136" spans="2:8" x14ac:dyDescent="0.3">
      <c r="B136" s="72" t="s">
        <v>147</v>
      </c>
      <c r="C136" s="69" t="s">
        <v>148</v>
      </c>
      <c r="D136" s="70" t="s">
        <v>95</v>
      </c>
      <c r="E136" s="35">
        <v>1</v>
      </c>
      <c r="F136" s="31"/>
      <c r="G136" s="19">
        <f>E136*F136</f>
        <v>0</v>
      </c>
      <c r="H136" s="32"/>
    </row>
    <row r="137" spans="2:8" x14ac:dyDescent="0.3">
      <c r="B137" s="28"/>
      <c r="C137" s="69"/>
      <c r="D137" s="78"/>
      <c r="E137" s="79"/>
      <c r="F137" s="80"/>
      <c r="G137" s="81"/>
      <c r="H137" s="32"/>
    </row>
    <row r="138" spans="2:8" x14ac:dyDescent="0.3">
      <c r="B138" s="97" t="s">
        <v>149</v>
      </c>
      <c r="C138" s="98"/>
      <c r="D138" s="98"/>
      <c r="E138" s="98"/>
      <c r="F138" s="98"/>
      <c r="G138" s="99"/>
      <c r="H138" s="32">
        <f>SUM(H77+H63+H38+H10+H25+H70+H57)</f>
        <v>0</v>
      </c>
    </row>
    <row r="139" spans="2:8" x14ac:dyDescent="0.3">
      <c r="B139" s="97"/>
      <c r="C139" s="98"/>
      <c r="D139" s="98"/>
      <c r="E139" s="98"/>
      <c r="F139" s="98"/>
      <c r="G139" s="99"/>
      <c r="H139" s="32"/>
    </row>
    <row r="140" spans="2:8" ht="11.4" customHeight="1" x14ac:dyDescent="0.3">
      <c r="B140" s="97" t="s">
        <v>150</v>
      </c>
      <c r="C140" s="98"/>
      <c r="D140" s="98"/>
      <c r="E140" s="98"/>
      <c r="F140" s="98"/>
      <c r="G140" s="99"/>
      <c r="H140" s="32">
        <f>H139+H138</f>
        <v>0</v>
      </c>
    </row>
    <row r="141" spans="2:8" hidden="1" x14ac:dyDescent="0.3">
      <c r="B141" s="97" t="s">
        <v>151</v>
      </c>
      <c r="C141" s="98"/>
      <c r="D141" s="98"/>
      <c r="E141" s="98"/>
      <c r="F141" s="98"/>
      <c r="G141" s="98"/>
      <c r="H141" s="96">
        <f>H140*1.15</f>
        <v>0</v>
      </c>
    </row>
    <row r="142" spans="2:8" x14ac:dyDescent="0.3">
      <c r="B142" s="82"/>
      <c r="C142" s="83"/>
      <c r="D142" s="84"/>
      <c r="E142" s="85"/>
      <c r="F142" s="86"/>
      <c r="G142" s="87"/>
      <c r="H142" s="88"/>
    </row>
    <row r="143" spans="2:8" x14ac:dyDescent="0.3">
      <c r="B143" s="119"/>
      <c r="C143" s="120"/>
      <c r="D143" s="120"/>
      <c r="E143" s="120"/>
      <c r="F143" s="120"/>
      <c r="G143" s="120"/>
      <c r="H143" s="121"/>
    </row>
    <row r="144" spans="2:8" x14ac:dyDescent="0.3">
      <c r="B144" s="82"/>
      <c r="C144" s="83"/>
      <c r="D144" s="84"/>
      <c r="E144" s="85"/>
      <c r="F144" s="86"/>
      <c r="G144" s="87"/>
      <c r="H144" s="88"/>
    </row>
    <row r="145" spans="2:8" ht="15" thickBot="1" x14ac:dyDescent="0.35">
      <c r="B145" s="89"/>
      <c r="C145" s="122" t="s">
        <v>152</v>
      </c>
      <c r="D145" s="123"/>
      <c r="E145" s="123"/>
      <c r="F145" s="123"/>
      <c r="G145" s="123"/>
      <c r="H145" s="124"/>
    </row>
  </sheetData>
  <mergeCells count="11">
    <mergeCell ref="B139:G139"/>
    <mergeCell ref="B140:G140"/>
    <mergeCell ref="B141:G141"/>
    <mergeCell ref="B143:H143"/>
    <mergeCell ref="C145:H145"/>
    <mergeCell ref="B138:G138"/>
    <mergeCell ref="B1:C4"/>
    <mergeCell ref="D1:H2"/>
    <mergeCell ref="D3:H4"/>
    <mergeCell ref="B5:H6"/>
    <mergeCell ref="B7:H7"/>
  </mergeCells>
  <conditionalFormatting sqref="C13:C16">
    <cfRule type="cellIs" dxfId="3" priority="4" stopIfTrue="1" operator="equal">
      <formula>0</formula>
    </cfRule>
  </conditionalFormatting>
  <conditionalFormatting sqref="C13:C16">
    <cfRule type="cellIs" dxfId="2" priority="1" operator="equal">
      <formula>0</formula>
    </cfRule>
    <cfRule type="cellIs" dxfId="1" priority="2" operator="equal">
      <formula>0</formula>
    </cfRule>
    <cfRule type="cellIs" dxfId="0" priority="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CMRG</dc:creator>
  <cp:lastModifiedBy>Carlos Pinheiro</cp:lastModifiedBy>
  <dcterms:created xsi:type="dcterms:W3CDTF">2023-10-06T10:52:39Z</dcterms:created>
  <dcterms:modified xsi:type="dcterms:W3CDTF">2023-12-08T16:26:28Z</dcterms:modified>
</cp:coreProperties>
</file>